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-135" windowWidth="11250" windowHeight="12495" firstSheet="1" activeTab="1"/>
  </bookViews>
  <sheets>
    <sheet name="2012 (2)" sheetId="4" state="hidden" r:id="rId1"/>
    <sheet name="2019" sheetId="3" r:id="rId2"/>
    <sheet name="2011" sheetId="1" state="hidden" r:id="rId3"/>
  </sheets>
  <definedNames>
    <definedName name="_xlnm.Print_Titles" localSheetId="1">'2019'!$4:$5</definedName>
    <definedName name="_xlnm.Print_Area" localSheetId="1">'2019'!$A$1:$P$98</definedName>
  </definedNames>
  <calcPr calcId="145621"/>
</workbook>
</file>

<file path=xl/calcChain.xml><?xml version="1.0" encoding="utf-8"?>
<calcChain xmlns="http://schemas.openxmlformats.org/spreadsheetml/2006/main">
  <c r="B48" i="3" l="1"/>
  <c r="B47" i="3"/>
  <c r="B46" i="3"/>
  <c r="B11" i="3"/>
  <c r="B8" i="3"/>
  <c r="B73" i="3" l="1"/>
  <c r="O60" i="3"/>
  <c r="O67" i="3"/>
  <c r="O54" i="3"/>
  <c r="O49" i="3" l="1"/>
  <c r="O61" i="3"/>
  <c r="O51" i="3"/>
  <c r="O50" i="3"/>
  <c r="O57" i="3"/>
  <c r="O62" i="3"/>
  <c r="O68" i="3"/>
  <c r="O59" i="3"/>
  <c r="O58" i="3"/>
  <c r="O53" i="3"/>
  <c r="O55" i="3" l="1"/>
  <c r="P49" i="3" l="1"/>
  <c r="O48" i="3" l="1"/>
  <c r="O47" i="3" s="1"/>
  <c r="O73" i="3" s="1"/>
  <c r="P53" i="3"/>
  <c r="C73" i="3"/>
  <c r="D73" i="3"/>
  <c r="E73" i="3"/>
  <c r="F73" i="3"/>
  <c r="G73" i="3"/>
  <c r="H73" i="3"/>
  <c r="I73" i="3"/>
  <c r="J73" i="3"/>
  <c r="K73" i="3"/>
  <c r="L73" i="3"/>
  <c r="M73" i="3"/>
  <c r="P47" i="3" l="1"/>
  <c r="P73" i="3" s="1"/>
  <c r="P50" i="3"/>
  <c r="P51" i="3"/>
  <c r="P52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48" i="3"/>
  <c r="N49" i="3" l="1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47" i="3"/>
  <c r="N73" i="3" s="1"/>
  <c r="N48" i="3" l="1"/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<sst xmlns="http://schemas.openxmlformats.org/spreadsheetml/2006/main" count="187" uniqueCount="110">
  <si>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</si>
  <si>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</si>
  <si>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</si>
  <si>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</si>
  <si>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</si>
  <si>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</si>
  <si>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</si>
  <si>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</si>
  <si>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</si>
  <si>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</si>
  <si>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</si>
  <si>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</si>
  <si>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</si>
  <si>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</si>
  <si>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</si>
  <si>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</si>
  <si>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</si>
  <si>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</si>
  <si>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</si>
  <si>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</si>
  <si>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</si>
  <si>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</si>
  <si>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</si>
  <si>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</si>
  <si>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</si>
  <si>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</si>
  <si>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</si>
  <si>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</si>
  <si>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</si>
  <si>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</si>
  <si>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</si>
  <si>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</si>
  <si>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</si>
  <si>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</si>
  <si>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</si>
  <si>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</si>
  <si>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</si>
  <si>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</si>
  <si>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</si>
  <si>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</si>
  <si>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</si>
  <si>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</si>
  <si>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</si>
  <si>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</si>
  <si>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</si>
  <si>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</si>
  <si>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</si>
  <si>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</si>
  <si>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</si>
  <si>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</si>
  <si>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</si>
  <si>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</si>
  <si>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</si>
  <si>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</si>
  <si>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</si>
  <si>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</si>
  <si>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</si>
  <si>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</si>
  <si>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</si>
  <si>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</si>
  <si>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</si>
  <si>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</si>
  <si>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</si>
  <si>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</si>
  <si>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</si>
  <si>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</si>
  <si>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</si>
  <si>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</si>
  <si>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</si>
  <si>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</si>
  <si>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</si>
  <si>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</si>
  <si>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</si>
  <si>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</si>
  <si>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</si>
  <si>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</si>
  <si>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</si>
  <si>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</si>
  <si>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</si>
  <si>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</si>
  <si>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</si>
  <si>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</si>
  <si>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</si>
  <si>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</si>
  <si>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</si>
  <si>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</si>
  <si>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</si>
  <si>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</si>
  <si>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</si>
  <si>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"Государственные и муниципальные услуги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</si>
  <si>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</si>
  <si>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</si>
  <si>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</si>
  <si>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</si>
  <si>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</si>
  <si>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БА фед средства</t>
  </si>
  <si>
    <t>непрогр</t>
  </si>
  <si>
    <t>кассплан обл 09.10.2017</t>
  </si>
  <si>
    <t>неисполнение дорфонда БА-КП</t>
  </si>
  <si>
    <t>зпл из уточнения октября</t>
  </si>
  <si>
    <t>Налог на добычу полезных ископаемых</t>
  </si>
  <si>
    <t>расчет на кредит</t>
  </si>
  <si>
    <t>отклонение</t>
  </si>
  <si>
    <t>ассигнования уточн. Октября</t>
  </si>
  <si>
    <t>корректировка</t>
  </si>
  <si>
    <t>Административные платежи и сборы</t>
  </si>
  <si>
    <t>Оценка ожидаемого исполнения областного бюджета за 2019 год по основным видам налоговых и неналоговых поступлений и расходов по государственным программам Ярославской области</t>
  </si>
  <si>
    <t xml:space="preserve"> Доходы от сдачи в аренду имущества, составляющего казну субъекта Российской Федерации (за исключением земельных участков)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</si>
  <si>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</si>
  <si>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Результат исполнения бюджета 
(дефицит "-", профицит "+")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</si>
</sst>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#,##0;[Red]\-#,##0"/>
    <numFmt numFmtId="167" formatCode="_-* #,##0_р_._-;\-* #,##0_р_._-;_-* &quot;-&quot;??_р_._-;_-@_-"/>
    <numFmt numFmtId="168" formatCode="#,##0;[Red]\-#,##0;0"/>
    <numFmt numFmtId="169" formatCode="#,##0.0000000"/>
  </numFmts>
  <fonts count="2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0" fillId="0" borderId="0"/>
    <xf numFmtId="0" fontId="11" fillId="0" borderId="0"/>
    <xf numFmtId="0" fontId="9" fillId="0" borderId="0"/>
    <xf numFmtId="164" fontId="14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/>
    <xf numFmtId="9" fontId="1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1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15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3" fontId="18" fillId="2" borderId="3" xfId="0" applyNumberFormat="1" applyFont="1" applyFill="1" applyBorder="1" applyAlignment="1">
      <alignment vertical="top" wrapText="1"/>
    </xf>
    <xf numFmtId="3" fontId="17" fillId="2" borderId="3" xfId="0" applyNumberFormat="1" applyFont="1" applyFill="1" applyBorder="1" applyAlignment="1">
      <alignment vertical="top" wrapText="1"/>
    </xf>
    <xf numFmtId="3" fontId="2" fillId="0" borderId="0" xfId="0" applyNumberFormat="1" applyFont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0" applyFont="1" applyBorder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9" fontId="7" fillId="0" borderId="3" xfId="8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Border="1"/>
    <xf numFmtId="3" fontId="22" fillId="0" borderId="0" xfId="0" applyNumberFormat="1" applyFont="1"/>
    <xf numFmtId="3" fontId="6" fillId="0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Border="1"/>
    <xf numFmtId="3" fontId="7" fillId="0" borderId="3" xfId="0" applyNumberFormat="1" applyFont="1" applyBorder="1"/>
    <xf numFmtId="3" fontId="6" fillId="0" borderId="3" xfId="0" applyNumberFormat="1" applyFont="1" applyFill="1" applyBorder="1"/>
    <xf numFmtId="3" fontId="6" fillId="2" borderId="3" xfId="0" applyNumberFormat="1" applyFont="1" applyFill="1" applyBorder="1"/>
    <xf numFmtId="165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3" xfId="1" applyNumberFormat="1" applyFont="1" applyFill="1" applyBorder="1" applyAlignment="1" applyProtection="1">
      <alignment horizontal="left" vertical="top" wrapText="1"/>
      <protection hidden="1"/>
    </xf>
    <xf numFmtId="3" fontId="2" fillId="0" borderId="3" xfId="0" applyNumberFormat="1" applyFont="1" applyBorder="1" applyAlignment="1">
      <alignment vertical="center"/>
    </xf>
    <xf numFmtId="166" fontId="6" fillId="0" borderId="3" xfId="1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Border="1"/>
    <xf numFmtId="3" fontId="6" fillId="3" borderId="3" xfId="0" applyNumberFormat="1" applyFont="1" applyFill="1" applyBorder="1"/>
    <xf numFmtId="3" fontId="15" fillId="3" borderId="3" xfId="0" applyNumberFormat="1" applyFont="1" applyFill="1" applyBorder="1" applyAlignment="1">
      <alignment vertical="top" wrapText="1"/>
    </xf>
    <xf numFmtId="169" fontId="2" fillId="0" borderId="0" xfId="0" applyNumberFormat="1" applyFont="1"/>
    <xf numFmtId="168" fontId="6" fillId="2" borderId="3" xfId="1" applyNumberFormat="1" applyFont="1" applyFill="1" applyBorder="1" applyAlignment="1" applyProtection="1">
      <protection hidden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167" fontId="7" fillId="0" borderId="3" xfId="4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3" xfId="0" applyFont="1" applyBorder="1"/>
    <xf numFmtId="0" fontId="7" fillId="0" borderId="0" xfId="0" applyFont="1"/>
    <xf numFmtId="3" fontId="7" fillId="0" borderId="3" xfId="0" applyNumberFormat="1" applyFont="1" applyBorder="1" applyAlignment="1">
      <alignment vertical="center"/>
    </xf>
    <xf numFmtId="167" fontId="7" fillId="0" borderId="3" xfId="0" applyNumberFormat="1" applyFont="1" applyBorder="1"/>
  </cellXfs>
  <cellStyles count="14">
    <cellStyle name="Обычный" xfId="0" builtinId="0"/>
    <cellStyle name="Обычный 2" xfId="1"/>
    <cellStyle name="Обычный 2 2" xfId="2"/>
    <cellStyle name="Обычный 2 2 2" xfId="9"/>
    <cellStyle name="Обычный 2 3" xfId="5"/>
    <cellStyle name="Обычный 2 3 2" xfId="10"/>
    <cellStyle name="Обычный 2 4" xfId="6"/>
    <cellStyle name="Обычный 2 4 2" xfId="11"/>
    <cellStyle name="Обычный 2 5" xfId="7"/>
    <cellStyle name="Обычный 2 5 2" xfId="12"/>
    <cellStyle name="Обычный_2009" xfId="3"/>
    <cellStyle name="Процентный" xfId="8" builtinId="5"/>
    <cellStyle name="Финансовый" xfId="4" builtinId="3"/>
    <cellStyle name="Финансовый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ColWidth="9.140625"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62" t="s">
        <v>35</v>
      </c>
      <c r="B1" s="62"/>
      <c r="C1" s="62"/>
      <c r="D1" s="62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63" t="s">
        <v>1</v>
      </c>
      <c r="B4" s="64" t="s">
        <v>36</v>
      </c>
      <c r="C4" s="65"/>
      <c r="D4" s="66" t="s">
        <v>3</v>
      </c>
    </row>
    <row r="5" spans="1:4" ht="25.5" x14ac:dyDescent="0.2">
      <c r="A5" s="63"/>
      <c r="B5" s="6" t="s">
        <v>4</v>
      </c>
      <c r="C5" s="6" t="s">
        <v>5</v>
      </c>
      <c r="D5" s="67"/>
    </row>
    <row r="6" spans="1:4" hidden="1" x14ac:dyDescent="0.2">
      <c r="A6" s="68" t="s">
        <v>6</v>
      </c>
      <c r="B6" s="68"/>
      <c r="C6" s="68"/>
      <c r="D6" s="68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69" t="s">
        <v>12</v>
      </c>
      <c r="B27" s="70"/>
      <c r="C27" s="70"/>
      <c r="D27" s="71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61"/>
      <c r="B43" s="61"/>
      <c r="C43" s="61"/>
      <c r="D43" s="61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ht="13.15" x14ac:dyDescent="0.25">
      <c r="B49" s="26"/>
      <c r="C49" s="26"/>
    </row>
    <row r="50" spans="2:3" ht="13.15" x14ac:dyDescent="0.25">
      <c r="B50" s="26"/>
      <c r="C50" s="26"/>
    </row>
    <row r="51" spans="2:3" ht="13.15" x14ac:dyDescent="0.25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view="pageBreakPreview" topLeftCell="A28" zoomScaleNormal="100" zoomScaleSheetLayoutView="100" workbookViewId="0">
      <selection activeCell="A69" sqref="A69"/>
    </sheetView>
  </sheetViews>
  <sheetFormatPr defaultColWidth="9.140625" defaultRowHeight="12.75" x14ac:dyDescent="0.2"/>
  <cols>
    <col min="1" max="1" width="68.42578125" style="17" customWidth="1"/>
    <col min="2" max="2" width="18.5703125" style="17" customWidth="1"/>
    <col min="3" max="5" width="18.85546875" style="1" hidden="1" customWidth="1"/>
    <col min="6" max="6" width="17.28515625" style="1" hidden="1" customWidth="1"/>
    <col min="7" max="8" width="15.7109375" style="1" hidden="1" customWidth="1"/>
    <col min="9" max="9" width="14.7109375" style="1" hidden="1" customWidth="1"/>
    <col min="10" max="10" width="13.140625" style="1" hidden="1" customWidth="1"/>
    <col min="11" max="13" width="0" style="1" hidden="1" customWidth="1"/>
    <col min="14" max="14" width="12.28515625" style="1" hidden="1" customWidth="1"/>
    <col min="15" max="15" width="17.140625" style="1" hidden="1" customWidth="1"/>
    <col min="16" max="16" width="22.140625" style="1" hidden="1" customWidth="1"/>
    <col min="17" max="16384" width="9.140625" style="1"/>
  </cols>
  <sheetData>
    <row r="1" spans="1:2" ht="65.25" customHeight="1" x14ac:dyDescent="0.2">
      <c r="A1" s="62" t="s">
        <v>106</v>
      </c>
      <c r="B1" s="62"/>
    </row>
    <row r="2" spans="1:2" s="3" customFormat="1" ht="14.25" x14ac:dyDescent="0.2">
      <c r="A2" s="2"/>
      <c r="B2" s="2"/>
    </row>
    <row r="3" spans="1:2" ht="15" x14ac:dyDescent="0.2">
      <c r="A3" s="4"/>
      <c r="B3" s="60" t="s">
        <v>0</v>
      </c>
    </row>
    <row r="4" spans="1:2" ht="15.75" customHeight="1" x14ac:dyDescent="0.2">
      <c r="A4" s="63" t="s">
        <v>1</v>
      </c>
      <c r="B4" s="73" t="s">
        <v>5</v>
      </c>
    </row>
    <row r="5" spans="1:2" ht="23.25" customHeight="1" x14ac:dyDescent="0.2">
      <c r="A5" s="63"/>
      <c r="B5" s="73"/>
    </row>
    <row r="6" spans="1:2" ht="15.75" x14ac:dyDescent="0.2">
      <c r="A6" s="8" t="s">
        <v>8</v>
      </c>
      <c r="B6" s="45">
        <v>59179052</v>
      </c>
    </row>
    <row r="7" spans="1:2" ht="15.75" x14ac:dyDescent="0.2">
      <c r="A7" s="10" t="s">
        <v>37</v>
      </c>
      <c r="B7" s="46"/>
    </row>
    <row r="8" spans="1:2" ht="15.75" x14ac:dyDescent="0.25">
      <c r="A8" s="76" t="s">
        <v>64</v>
      </c>
      <c r="B8" s="47">
        <f>SUM(B9:B10)</f>
        <v>36779100</v>
      </c>
    </row>
    <row r="9" spans="1:2" ht="31.5" x14ac:dyDescent="0.25">
      <c r="A9" s="77" t="s">
        <v>65</v>
      </c>
      <c r="B9" s="48">
        <v>19011000</v>
      </c>
    </row>
    <row r="10" spans="1:2" ht="15.75" x14ac:dyDescent="0.25">
      <c r="A10" s="78" t="s">
        <v>66</v>
      </c>
      <c r="B10" s="48">
        <v>17768100</v>
      </c>
    </row>
    <row r="11" spans="1:2" ht="31.5" x14ac:dyDescent="0.25">
      <c r="A11" s="76" t="s">
        <v>67</v>
      </c>
      <c r="B11" s="47">
        <f>B12</f>
        <v>11184479</v>
      </c>
    </row>
    <row r="12" spans="1:2" ht="31.5" x14ac:dyDescent="0.25">
      <c r="A12" s="78" t="s">
        <v>68</v>
      </c>
      <c r="B12" s="48">
        <v>11184479</v>
      </c>
    </row>
    <row r="13" spans="1:2" ht="15.75" x14ac:dyDescent="0.25">
      <c r="A13" s="76" t="s">
        <v>69</v>
      </c>
      <c r="B13" s="47">
        <v>3223489</v>
      </c>
    </row>
    <row r="14" spans="1:2" ht="31.5" x14ac:dyDescent="0.25">
      <c r="A14" s="78" t="s">
        <v>70</v>
      </c>
      <c r="B14" s="48">
        <v>3223489</v>
      </c>
    </row>
    <row r="15" spans="1:2" ht="15.75" x14ac:dyDescent="0.25">
      <c r="A15" s="76" t="s">
        <v>71</v>
      </c>
      <c r="B15" s="47">
        <v>6711704.4500000002</v>
      </c>
    </row>
    <row r="16" spans="1:2" ht="15.75" x14ac:dyDescent="0.25">
      <c r="A16" s="78" t="s">
        <v>38</v>
      </c>
      <c r="B16" s="48">
        <v>5593000</v>
      </c>
    </row>
    <row r="17" spans="1:6" ht="15.75" x14ac:dyDescent="0.25">
      <c r="A17" s="78" t="s">
        <v>39</v>
      </c>
      <c r="B17" s="48">
        <v>1313200</v>
      </c>
    </row>
    <row r="18" spans="1:6" ht="15.75" x14ac:dyDescent="0.25">
      <c r="A18" s="78" t="s">
        <v>40</v>
      </c>
      <c r="B18" s="48">
        <v>5504.45</v>
      </c>
      <c r="F18" s="1" t="s">
        <v>31</v>
      </c>
    </row>
    <row r="19" spans="1:6" ht="31.5" x14ac:dyDescent="0.25">
      <c r="A19" s="76" t="s">
        <v>72</v>
      </c>
      <c r="B19" s="47">
        <v>17193</v>
      </c>
    </row>
    <row r="20" spans="1:6" ht="15.75" x14ac:dyDescent="0.25">
      <c r="A20" s="78" t="s">
        <v>100</v>
      </c>
      <c r="B20" s="48">
        <v>12427</v>
      </c>
    </row>
    <row r="21" spans="1:6" ht="15.75" x14ac:dyDescent="0.25">
      <c r="A21" s="78" t="s">
        <v>41</v>
      </c>
      <c r="B21" s="48">
        <v>4766</v>
      </c>
    </row>
    <row r="22" spans="1:6" ht="15.75" x14ac:dyDescent="0.25">
      <c r="A22" s="76" t="s">
        <v>42</v>
      </c>
      <c r="B22" s="49">
        <v>244845.03</v>
      </c>
    </row>
    <row r="23" spans="1:6" ht="31.5" x14ac:dyDescent="0.25">
      <c r="A23" s="76" t="s">
        <v>43</v>
      </c>
      <c r="B23" s="47">
        <v>103226.289</v>
      </c>
    </row>
    <row r="24" spans="1:6" ht="48" customHeight="1" x14ac:dyDescent="0.25">
      <c r="A24" s="78" t="s">
        <v>73</v>
      </c>
      <c r="B24" s="48">
        <v>30635.99</v>
      </c>
    </row>
    <row r="25" spans="1:6" ht="32.25" customHeight="1" x14ac:dyDescent="0.25">
      <c r="A25" s="78" t="s">
        <v>74</v>
      </c>
      <c r="B25" s="48">
        <v>40964.18</v>
      </c>
    </row>
    <row r="26" spans="1:6" ht="78.75" x14ac:dyDescent="0.25">
      <c r="A26" s="77" t="s">
        <v>75</v>
      </c>
      <c r="B26" s="48">
        <v>6430</v>
      </c>
    </row>
    <row r="27" spans="1:6" ht="78.75" x14ac:dyDescent="0.25">
      <c r="A27" s="77" t="s">
        <v>76</v>
      </c>
      <c r="B27" s="48">
        <v>3500</v>
      </c>
    </row>
    <row r="28" spans="1:6" ht="31.5" customHeight="1" x14ac:dyDescent="0.25">
      <c r="A28" s="77" t="s">
        <v>107</v>
      </c>
      <c r="B28" s="48">
        <v>14318.01</v>
      </c>
    </row>
    <row r="29" spans="1:6" ht="18" customHeight="1" x14ac:dyDescent="0.25">
      <c r="A29" s="78" t="s">
        <v>77</v>
      </c>
      <c r="B29" s="48">
        <v>6963</v>
      </c>
    </row>
    <row r="30" spans="1:6" ht="15.75" x14ac:dyDescent="0.25">
      <c r="A30" s="76" t="s">
        <v>78</v>
      </c>
      <c r="B30" s="47">
        <v>136119.79999999999</v>
      </c>
    </row>
    <row r="31" spans="1:6" ht="15.75" x14ac:dyDescent="0.25">
      <c r="A31" s="78" t="s">
        <v>44</v>
      </c>
      <c r="B31" s="48">
        <v>41895</v>
      </c>
    </row>
    <row r="32" spans="1:6" ht="15.75" x14ac:dyDescent="0.25">
      <c r="A32" s="78" t="s">
        <v>45</v>
      </c>
      <c r="B32" s="48">
        <v>2196</v>
      </c>
    </row>
    <row r="33" spans="1:16" ht="15.75" x14ac:dyDescent="0.25">
      <c r="A33" s="78" t="s">
        <v>79</v>
      </c>
      <c r="B33" s="48">
        <v>92028.800000000003</v>
      </c>
    </row>
    <row r="34" spans="1:16" ht="31.5" x14ac:dyDescent="0.25">
      <c r="A34" s="32" t="s">
        <v>80</v>
      </c>
      <c r="B34" s="47">
        <v>41848.97</v>
      </c>
    </row>
    <row r="35" spans="1:16" ht="15.75" x14ac:dyDescent="0.25">
      <c r="A35" s="32" t="s">
        <v>81</v>
      </c>
      <c r="B35" s="47">
        <v>12869.44</v>
      </c>
    </row>
    <row r="36" spans="1:16" ht="15.75" x14ac:dyDescent="0.25">
      <c r="A36" s="76" t="s">
        <v>105</v>
      </c>
      <c r="B36" s="47">
        <v>800.73199999999997</v>
      </c>
    </row>
    <row r="37" spans="1:16" ht="15.75" x14ac:dyDescent="0.25">
      <c r="A37" s="76" t="s">
        <v>46</v>
      </c>
      <c r="B37" s="49">
        <v>517000</v>
      </c>
    </row>
    <row r="38" spans="1:16" ht="15.75" x14ac:dyDescent="0.25">
      <c r="A38" s="76" t="s">
        <v>47</v>
      </c>
      <c r="B38" s="47">
        <v>6287.97</v>
      </c>
    </row>
    <row r="39" spans="1:16" ht="20.25" customHeight="1" x14ac:dyDescent="0.25">
      <c r="A39" s="78" t="s">
        <v>82</v>
      </c>
      <c r="B39" s="48">
        <v>6287.97</v>
      </c>
    </row>
    <row r="40" spans="1:16" ht="15.75" x14ac:dyDescent="0.2">
      <c r="A40" s="8" t="s">
        <v>9</v>
      </c>
      <c r="B40" s="45">
        <v>13725106.814999999</v>
      </c>
    </row>
    <row r="41" spans="1:16" ht="15.75" x14ac:dyDescent="0.2">
      <c r="A41" s="8" t="s">
        <v>37</v>
      </c>
      <c r="B41" s="33"/>
    </row>
    <row r="42" spans="1:16" ht="15.75" x14ac:dyDescent="0.2">
      <c r="A42" s="10" t="s">
        <v>83</v>
      </c>
      <c r="B42" s="34">
        <v>1532871.9</v>
      </c>
    </row>
    <row r="43" spans="1:16" ht="15.75" x14ac:dyDescent="0.2">
      <c r="A43" s="10" t="s">
        <v>84</v>
      </c>
      <c r="B43" s="34">
        <v>5046113.7450000001</v>
      </c>
    </row>
    <row r="44" spans="1:16" ht="15.75" x14ac:dyDescent="0.2">
      <c r="A44" s="10" t="s">
        <v>85</v>
      </c>
      <c r="B44" s="34">
        <v>3060737.2889999999</v>
      </c>
    </row>
    <row r="45" spans="1:16" ht="15.75" x14ac:dyDescent="0.2">
      <c r="A45" s="10" t="s">
        <v>86</v>
      </c>
      <c r="B45" s="34">
        <v>3735695.1809999999</v>
      </c>
    </row>
    <row r="46" spans="1:16" ht="15.75" x14ac:dyDescent="0.2">
      <c r="A46" s="8" t="s">
        <v>26</v>
      </c>
      <c r="B46" s="45">
        <f>B6+B40</f>
        <v>72904158.814999998</v>
      </c>
    </row>
    <row r="47" spans="1:16" ht="20.25" x14ac:dyDescent="0.3">
      <c r="A47" s="8" t="s">
        <v>27</v>
      </c>
      <c r="B47" s="45">
        <f>2975479.74500002+B48</f>
        <v>73004729.015000001</v>
      </c>
      <c r="C47" s="44">
        <v>0</v>
      </c>
      <c r="F47" s="72" t="s">
        <v>101</v>
      </c>
      <c r="G47" s="72"/>
      <c r="H47" s="72"/>
      <c r="I47" s="72"/>
      <c r="N47" s="53" t="e">
        <f>#REF!-B47</f>
        <v>#REF!</v>
      </c>
      <c r="O47" s="54">
        <f>O48+3005398.383</f>
        <v>72144728.652999982</v>
      </c>
      <c r="P47" s="55">
        <f t="shared" ref="P47:P72" si="0">O47-B47</f>
        <v>-860000.36200001836</v>
      </c>
    </row>
    <row r="48" spans="1:16" s="85" customFormat="1" ht="15.75" customHeight="1" x14ac:dyDescent="0.25">
      <c r="A48" s="10" t="s">
        <v>87</v>
      </c>
      <c r="B48" s="79">
        <f>SUM(B49:B72)</f>
        <v>70029249.269999981</v>
      </c>
      <c r="C48" s="80" t="s">
        <v>103</v>
      </c>
      <c r="D48" s="80"/>
      <c r="E48" s="81" t="s">
        <v>102</v>
      </c>
      <c r="F48" s="82" t="s">
        <v>95</v>
      </c>
      <c r="G48" s="83" t="s">
        <v>97</v>
      </c>
      <c r="H48" s="83" t="s">
        <v>98</v>
      </c>
      <c r="I48" s="83" t="s">
        <v>99</v>
      </c>
      <c r="J48" s="84" t="s">
        <v>104</v>
      </c>
      <c r="N48" s="86" t="e">
        <f>#REF!-B48</f>
        <v>#REF!</v>
      </c>
      <c r="O48" s="79">
        <f>SUM(O49:O72)</f>
        <v>69139330.269999981</v>
      </c>
      <c r="P48" s="87">
        <f t="shared" si="0"/>
        <v>-889919</v>
      </c>
    </row>
    <row r="49" spans="1:16" ht="31.5" x14ac:dyDescent="0.25">
      <c r="A49" s="51" t="s">
        <v>48</v>
      </c>
      <c r="B49" s="59">
        <v>11335373.919</v>
      </c>
      <c r="C49" s="39">
        <v>10618360.946</v>
      </c>
      <c r="D49" s="41">
        <v>0</v>
      </c>
      <c r="E49" s="40">
        <v>10618360.946</v>
      </c>
      <c r="F49" s="36">
        <v>428063.9</v>
      </c>
      <c r="G49" s="37">
        <v>7524303.1210000003</v>
      </c>
      <c r="H49" s="38"/>
      <c r="I49" s="42">
        <v>464847.5</v>
      </c>
      <c r="J49" s="38">
        <v>1300000</v>
      </c>
      <c r="N49" s="53" t="e">
        <f>#REF!-B49</f>
        <v>#REF!</v>
      </c>
      <c r="O49" s="56">
        <f>11675373.919-400000+34779</f>
        <v>11310152.919</v>
      </c>
      <c r="P49" s="55">
        <f t="shared" si="0"/>
        <v>-25221</v>
      </c>
    </row>
    <row r="50" spans="1:16" ht="31.5" x14ac:dyDescent="0.25">
      <c r="A50" s="51" t="s">
        <v>49</v>
      </c>
      <c r="B50" s="59">
        <v>19624569.535999998</v>
      </c>
      <c r="C50" s="39">
        <v>17245819.829999998</v>
      </c>
      <c r="D50" s="41">
        <v>0</v>
      </c>
      <c r="E50" s="40">
        <v>17245819.829999998</v>
      </c>
      <c r="F50" s="36">
        <v>345144.9</v>
      </c>
      <c r="G50" s="37">
        <v>15567778.461999999</v>
      </c>
      <c r="H50" s="38"/>
      <c r="I50" s="42">
        <v>963341.51</v>
      </c>
      <c r="J50" s="38">
        <v>-1200000</v>
      </c>
      <c r="N50" s="53" t="e">
        <f>#REF!-B50</f>
        <v>#REF!</v>
      </c>
      <c r="O50" s="56">
        <f>19984569.536-300000</f>
        <v>19684569.535999998</v>
      </c>
      <c r="P50" s="55">
        <f t="shared" si="0"/>
        <v>60000</v>
      </c>
    </row>
    <row r="51" spans="1:16" ht="31.5" x14ac:dyDescent="0.25">
      <c r="A51" s="51" t="s">
        <v>50</v>
      </c>
      <c r="B51" s="59">
        <v>10934200.473999999</v>
      </c>
      <c r="C51" s="39">
        <v>9800226.3589999992</v>
      </c>
      <c r="D51" s="41">
        <v>0</v>
      </c>
      <c r="E51" s="40">
        <v>9800226.3589999992</v>
      </c>
      <c r="F51" s="36">
        <v>1860171.38</v>
      </c>
      <c r="G51" s="37">
        <v>7308674.8039999995</v>
      </c>
      <c r="H51" s="38"/>
      <c r="I51" s="42">
        <v>285177.76199999999</v>
      </c>
      <c r="J51" s="38">
        <v>-200000</v>
      </c>
      <c r="N51" s="53" t="e">
        <f>#REF!-B51</f>
        <v>#REF!</v>
      </c>
      <c r="O51" s="50">
        <f>10934200.474</f>
        <v>10934200.473999999</v>
      </c>
      <c r="P51" s="55">
        <f t="shared" si="0"/>
        <v>0</v>
      </c>
    </row>
    <row r="52" spans="1:16" ht="31.5" x14ac:dyDescent="0.25">
      <c r="A52" s="51" t="s">
        <v>51</v>
      </c>
      <c r="B52" s="59">
        <v>12588.8</v>
      </c>
      <c r="C52" s="39">
        <v>50822.396000000001</v>
      </c>
      <c r="D52" s="41">
        <v>0</v>
      </c>
      <c r="E52" s="40">
        <v>50822.396000000001</v>
      </c>
      <c r="F52" s="36">
        <v>19275.5</v>
      </c>
      <c r="G52" s="37">
        <v>29925.011999999999</v>
      </c>
      <c r="H52" s="38"/>
      <c r="I52" s="42"/>
      <c r="J52" s="38"/>
      <c r="N52" s="53" t="e">
        <f>#REF!-B52</f>
        <v>#REF!</v>
      </c>
      <c r="O52" s="50">
        <v>12588.8</v>
      </c>
      <c r="P52" s="55">
        <f t="shared" si="0"/>
        <v>0</v>
      </c>
    </row>
    <row r="53" spans="1:16" ht="31.5" x14ac:dyDescent="0.25">
      <c r="A53" s="51" t="s">
        <v>52</v>
      </c>
      <c r="B53" s="59">
        <v>1265072.93</v>
      </c>
      <c r="C53" s="39">
        <v>1157376.7720000001</v>
      </c>
      <c r="D53" s="41">
        <v>0</v>
      </c>
      <c r="E53" s="40">
        <v>1157376.7720000001</v>
      </c>
      <c r="F53" s="36">
        <v>489170.64500000002</v>
      </c>
      <c r="G53" s="37">
        <v>445535.65100000001</v>
      </c>
      <c r="H53" s="38"/>
      <c r="I53" s="42"/>
      <c r="J53" s="38"/>
      <c r="N53" s="53" t="e">
        <f>#REF!-B53</f>
        <v>#REF!</v>
      </c>
      <c r="O53" s="56">
        <f>1508572.93-504779</f>
        <v>1003793.9299999999</v>
      </c>
      <c r="P53" s="55">
        <f t="shared" si="0"/>
        <v>-261279</v>
      </c>
    </row>
    <row r="54" spans="1:16" ht="47.25" x14ac:dyDescent="0.25">
      <c r="A54" s="51" t="s">
        <v>108</v>
      </c>
      <c r="B54" s="59">
        <v>806697.66099999996</v>
      </c>
      <c r="C54" s="39">
        <v>577881.69700000004</v>
      </c>
      <c r="D54" s="41">
        <v>0</v>
      </c>
      <c r="E54" s="40">
        <v>577881.69700000004</v>
      </c>
      <c r="F54" s="36">
        <v>428816.4</v>
      </c>
      <c r="G54" s="37">
        <v>133174.073</v>
      </c>
      <c r="H54" s="38"/>
      <c r="I54" s="42">
        <v>1723.8</v>
      </c>
      <c r="J54" s="38"/>
      <c r="N54" s="53" t="e">
        <f>#REF!-B54</f>
        <v>#REF!</v>
      </c>
      <c r="O54" s="56">
        <f>806697.661-30000</f>
        <v>776697.66099999996</v>
      </c>
      <c r="P54" s="55">
        <f t="shared" si="0"/>
        <v>-30000</v>
      </c>
    </row>
    <row r="55" spans="1:16" ht="31.5" x14ac:dyDescent="0.25">
      <c r="A55" s="51" t="s">
        <v>93</v>
      </c>
      <c r="B55" s="59">
        <v>798492.90899999999</v>
      </c>
      <c r="C55" s="39">
        <v>154251.71599999999</v>
      </c>
      <c r="D55" s="41">
        <v>0</v>
      </c>
      <c r="E55" s="40">
        <v>154251.71599999999</v>
      </c>
      <c r="F55" s="37"/>
      <c r="G55" s="37">
        <v>76310.566999999995</v>
      </c>
      <c r="H55" s="38"/>
      <c r="I55" s="42">
        <v>30000</v>
      </c>
      <c r="J55" s="38"/>
      <c r="N55" s="53" t="e">
        <f>#REF!-B55</f>
        <v>#REF!</v>
      </c>
      <c r="O55" s="50">
        <f>798492.909</f>
        <v>798492.90899999999</v>
      </c>
      <c r="P55" s="55">
        <f t="shared" si="0"/>
        <v>0</v>
      </c>
    </row>
    <row r="56" spans="1:16" ht="33.75" customHeight="1" x14ac:dyDescent="0.25">
      <c r="A56" s="52" t="s">
        <v>53</v>
      </c>
      <c r="B56" s="59">
        <v>16169.634</v>
      </c>
      <c r="C56" s="39">
        <v>525059.51599999995</v>
      </c>
      <c r="D56" s="41">
        <v>0</v>
      </c>
      <c r="E56" s="40">
        <v>525059.51599999995</v>
      </c>
      <c r="F56" s="37"/>
      <c r="G56" s="37">
        <v>465174.38500000001</v>
      </c>
      <c r="H56" s="38"/>
      <c r="I56" s="42"/>
      <c r="J56" s="38"/>
      <c r="N56" s="53" t="e">
        <f>#REF!-B56</f>
        <v>#REF!</v>
      </c>
      <c r="O56" s="50">
        <v>16169.634</v>
      </c>
      <c r="P56" s="55">
        <f t="shared" si="0"/>
        <v>0</v>
      </c>
    </row>
    <row r="57" spans="1:16" ht="54" customHeight="1" x14ac:dyDescent="0.25">
      <c r="A57" s="51" t="s">
        <v>94</v>
      </c>
      <c r="B57" s="59">
        <v>599184.277</v>
      </c>
      <c r="C57" s="39">
        <v>1879407.79</v>
      </c>
      <c r="D57" s="41">
        <v>0</v>
      </c>
      <c r="E57" s="40">
        <v>1879407.79</v>
      </c>
      <c r="F57" s="36">
        <v>615108.05000000005</v>
      </c>
      <c r="G57" s="37">
        <v>954770.54299999995</v>
      </c>
      <c r="H57" s="38"/>
      <c r="I57" s="42">
        <v>106665.618</v>
      </c>
      <c r="J57" s="38"/>
      <c r="N57" s="53" t="e">
        <f>#REF!-B57</f>
        <v>#REF!</v>
      </c>
      <c r="O57" s="50">
        <f>599184.277</f>
        <v>599184.277</v>
      </c>
      <c r="P57" s="55">
        <f t="shared" si="0"/>
        <v>0</v>
      </c>
    </row>
    <row r="58" spans="1:16" ht="31.5" x14ac:dyDescent="0.25">
      <c r="A58" s="51" t="s">
        <v>54</v>
      </c>
      <c r="B58" s="59">
        <v>1824220.8330000001</v>
      </c>
      <c r="C58" s="39">
        <v>145381.43900000001</v>
      </c>
      <c r="D58" s="41">
        <v>0</v>
      </c>
      <c r="E58" s="40">
        <v>145381.43900000001</v>
      </c>
      <c r="F58" s="36">
        <v>99544.62</v>
      </c>
      <c r="G58" s="37">
        <v>37622.803999999996</v>
      </c>
      <c r="H58" s="38"/>
      <c r="I58" s="42"/>
      <c r="J58" s="38"/>
      <c r="N58" s="53" t="e">
        <f>#REF!-B58</f>
        <v>#REF!</v>
      </c>
      <c r="O58" s="50">
        <f>1854220.833</f>
        <v>1854220.8330000001</v>
      </c>
      <c r="P58" s="55">
        <f t="shared" si="0"/>
        <v>30000</v>
      </c>
    </row>
    <row r="59" spans="1:16" ht="31.5" x14ac:dyDescent="0.25">
      <c r="A59" s="51" t="s">
        <v>55</v>
      </c>
      <c r="B59" s="59">
        <v>202340.88200000001</v>
      </c>
      <c r="C59" s="39">
        <v>643833.33100000001</v>
      </c>
      <c r="D59" s="41">
        <v>0</v>
      </c>
      <c r="E59" s="40">
        <v>643833.33100000001</v>
      </c>
      <c r="F59" s="36">
        <v>184180</v>
      </c>
      <c r="G59" s="37">
        <v>364283.76799999998</v>
      </c>
      <c r="H59" s="38"/>
      <c r="I59" s="42"/>
      <c r="J59" s="38"/>
      <c r="N59" s="53" t="e">
        <f>#REF!-B59</f>
        <v>#REF!</v>
      </c>
      <c r="O59" s="50">
        <f>202340.882</f>
        <v>202340.88200000001</v>
      </c>
      <c r="P59" s="55">
        <f t="shared" si="0"/>
        <v>0</v>
      </c>
    </row>
    <row r="60" spans="1:16" ht="31.5" x14ac:dyDescent="0.25">
      <c r="A60" s="51" t="s">
        <v>56</v>
      </c>
      <c r="B60" s="59">
        <v>521771.03200000001</v>
      </c>
      <c r="C60" s="39">
        <v>1647033.1869999999</v>
      </c>
      <c r="D60" s="41">
        <v>0</v>
      </c>
      <c r="E60" s="40">
        <v>1647033.1869999999</v>
      </c>
      <c r="F60" s="37"/>
      <c r="G60" s="37">
        <v>1099394.03</v>
      </c>
      <c r="H60" s="38"/>
      <c r="I60" s="42"/>
      <c r="J60" s="38">
        <v>80000</v>
      </c>
      <c r="N60" s="53" t="e">
        <f>#REF!-B60</f>
        <v>#REF!</v>
      </c>
      <c r="O60" s="50">
        <f>521771.032-30000</f>
        <v>491771.03200000001</v>
      </c>
      <c r="P60" s="55">
        <f t="shared" si="0"/>
        <v>-30000</v>
      </c>
    </row>
    <row r="61" spans="1:16" ht="31.5" x14ac:dyDescent="0.25">
      <c r="A61" s="51" t="s">
        <v>57</v>
      </c>
      <c r="B61" s="59">
        <v>2931332.5419999999</v>
      </c>
      <c r="C61" s="39">
        <v>407857.43599999999</v>
      </c>
      <c r="D61" s="41">
        <v>0</v>
      </c>
      <c r="E61" s="40">
        <v>407857.43599999999</v>
      </c>
      <c r="F61" s="36">
        <v>43192.423999999999</v>
      </c>
      <c r="G61" s="37">
        <v>288699.41899999999</v>
      </c>
      <c r="H61" s="38"/>
      <c r="I61" s="42"/>
      <c r="J61" s="38"/>
      <c r="N61" s="53" t="e">
        <f>#REF!-B61</f>
        <v>#REF!</v>
      </c>
      <c r="O61" s="56">
        <f>3331332.542-1000000-13419</f>
        <v>2317913.5419999999</v>
      </c>
      <c r="P61" s="55">
        <f t="shared" si="0"/>
        <v>-613419</v>
      </c>
    </row>
    <row r="62" spans="1:16" ht="31.5" x14ac:dyDescent="0.25">
      <c r="A62" s="51" t="s">
        <v>58</v>
      </c>
      <c r="B62" s="59">
        <v>528329.08400000003</v>
      </c>
      <c r="C62" s="39">
        <v>77467</v>
      </c>
      <c r="D62" s="41">
        <v>0</v>
      </c>
      <c r="E62" s="40">
        <v>77467</v>
      </c>
      <c r="F62" s="37"/>
      <c r="G62" s="37">
        <v>8282</v>
      </c>
      <c r="H62" s="38"/>
      <c r="I62" s="42">
        <v>55000</v>
      </c>
      <c r="J62" s="38"/>
      <c r="N62" s="53" t="e">
        <f>#REF!-B62</f>
        <v>#REF!</v>
      </c>
      <c r="O62" s="50">
        <f>538329.084</f>
        <v>538329.08400000003</v>
      </c>
      <c r="P62" s="55">
        <f t="shared" si="0"/>
        <v>10000</v>
      </c>
    </row>
    <row r="63" spans="1:16" ht="31.5" customHeight="1" x14ac:dyDescent="0.25">
      <c r="A63" s="51" t="s">
        <v>59</v>
      </c>
      <c r="B63" s="59">
        <v>47882.9</v>
      </c>
      <c r="C63" s="39">
        <v>37019.972000000002</v>
      </c>
      <c r="D63" s="41">
        <v>0</v>
      </c>
      <c r="E63" s="40">
        <v>37019.972000000002</v>
      </c>
      <c r="F63" s="37"/>
      <c r="G63" s="37">
        <v>32850.993999999999</v>
      </c>
      <c r="H63" s="38"/>
      <c r="I63" s="42"/>
      <c r="J63" s="38"/>
      <c r="N63" s="53" t="e">
        <f>#REF!-B63</f>
        <v>#REF!</v>
      </c>
      <c r="O63" s="50">
        <v>47882.9</v>
      </c>
      <c r="P63" s="55">
        <f t="shared" si="0"/>
        <v>0</v>
      </c>
    </row>
    <row r="64" spans="1:16" ht="31.5" x14ac:dyDescent="0.25">
      <c r="A64" s="51" t="s">
        <v>88</v>
      </c>
      <c r="B64" s="59">
        <v>36190.050000000003</v>
      </c>
      <c r="C64" s="39">
        <v>221657.41800000001</v>
      </c>
      <c r="D64" s="41">
        <v>0</v>
      </c>
      <c r="E64" s="40">
        <v>221657.41800000001</v>
      </c>
      <c r="F64" s="36">
        <v>624.322</v>
      </c>
      <c r="G64" s="37">
        <v>187020.65299999999</v>
      </c>
      <c r="H64" s="38"/>
      <c r="I64" s="42"/>
      <c r="J64" s="38"/>
      <c r="N64" s="53" t="e">
        <f>#REF!-B64</f>
        <v>#REF!</v>
      </c>
      <c r="O64" s="50">
        <v>36190.050000000003</v>
      </c>
      <c r="P64" s="55">
        <f t="shared" si="0"/>
        <v>0</v>
      </c>
    </row>
    <row r="65" spans="1:16" ht="31.5" x14ac:dyDescent="0.25">
      <c r="A65" s="51" t="s">
        <v>60</v>
      </c>
      <c r="B65" s="59">
        <v>318683.821</v>
      </c>
      <c r="C65" s="39">
        <v>7318963.1560000004</v>
      </c>
      <c r="D65" s="41">
        <v>0</v>
      </c>
      <c r="E65" s="40">
        <v>7318963.1560000004</v>
      </c>
      <c r="F65" s="36">
        <v>1024245.361</v>
      </c>
      <c r="G65" s="37">
        <v>5059621.602</v>
      </c>
      <c r="H65" s="37">
        <v>703149.19394000003</v>
      </c>
      <c r="I65" s="43">
        <v>400000</v>
      </c>
      <c r="J65" s="38"/>
      <c r="N65" s="53" t="e">
        <f>#REF!-B65</f>
        <v>#REF!</v>
      </c>
      <c r="O65" s="50">
        <v>318683.821</v>
      </c>
      <c r="P65" s="55">
        <f t="shared" si="0"/>
        <v>0</v>
      </c>
    </row>
    <row r="66" spans="1:16" ht="31.5" x14ac:dyDescent="0.25">
      <c r="A66" s="51" t="s">
        <v>61</v>
      </c>
      <c r="B66" s="59">
        <v>9040719.1510000005</v>
      </c>
      <c r="C66" s="39">
        <v>1885129.767</v>
      </c>
      <c r="D66" s="41">
        <v>0</v>
      </c>
      <c r="E66" s="40">
        <v>1885129.767</v>
      </c>
      <c r="F66" s="36">
        <v>1153507</v>
      </c>
      <c r="G66" s="37">
        <v>534373.04599999997</v>
      </c>
      <c r="H66" s="37"/>
      <c r="I66" s="43"/>
      <c r="J66" s="38"/>
      <c r="N66" s="53" t="e">
        <f>#REF!-B66</f>
        <v>#REF!</v>
      </c>
      <c r="O66" s="50">
        <v>9040719.1510000005</v>
      </c>
      <c r="P66" s="55">
        <f t="shared" si="0"/>
        <v>0</v>
      </c>
    </row>
    <row r="67" spans="1:16" ht="31.5" x14ac:dyDescent="0.25">
      <c r="A67" s="51" t="s">
        <v>62</v>
      </c>
      <c r="B67" s="59">
        <v>1684357.25</v>
      </c>
      <c r="C67" s="39">
        <v>191257</v>
      </c>
      <c r="D67" s="41">
        <v>0</v>
      </c>
      <c r="E67" s="40">
        <v>191257</v>
      </c>
      <c r="F67" s="36">
        <v>156451</v>
      </c>
      <c r="G67" s="37">
        <v>31521.883000000002</v>
      </c>
      <c r="H67" s="37"/>
      <c r="I67" s="43"/>
      <c r="J67" s="38"/>
      <c r="N67" s="53" t="e">
        <f>#REF!-B67</f>
        <v>#REF!</v>
      </c>
      <c r="O67" s="50">
        <f>1704357.25-50000</f>
        <v>1654357.25</v>
      </c>
      <c r="P67" s="55">
        <f t="shared" si="0"/>
        <v>-30000</v>
      </c>
    </row>
    <row r="68" spans="1:16" ht="31.5" x14ac:dyDescent="0.25">
      <c r="A68" s="51" t="s">
        <v>92</v>
      </c>
      <c r="B68" s="59">
        <v>273428.826</v>
      </c>
      <c r="C68" s="39">
        <v>6118152.0810000002</v>
      </c>
      <c r="D68" s="41">
        <v>0</v>
      </c>
      <c r="E68" s="40">
        <v>6118152.0810000002</v>
      </c>
      <c r="F68" s="37"/>
      <c r="G68" s="37">
        <v>5557495.3830000004</v>
      </c>
      <c r="H68" s="37"/>
      <c r="I68" s="43">
        <v>143991.38</v>
      </c>
      <c r="J68" s="38"/>
      <c r="N68" s="53" t="e">
        <f>#REF!-B68</f>
        <v>#REF!</v>
      </c>
      <c r="O68" s="50">
        <f>273428.826</f>
        <v>273428.826</v>
      </c>
      <c r="P68" s="55">
        <f t="shared" si="0"/>
        <v>0</v>
      </c>
    </row>
    <row r="69" spans="1:16" ht="47.25" x14ac:dyDescent="0.25">
      <c r="A69" s="51" t="s">
        <v>63</v>
      </c>
      <c r="B69" s="59">
        <v>6791970.2549999999</v>
      </c>
      <c r="C69" s="39">
        <v>195482.08600000001</v>
      </c>
      <c r="D69" s="41">
        <v>0</v>
      </c>
      <c r="E69" s="40">
        <v>195482.08600000001</v>
      </c>
      <c r="F69" s="37"/>
      <c r="G69" s="37">
        <v>162865.94500000001</v>
      </c>
      <c r="H69" s="37"/>
      <c r="I69" s="43"/>
      <c r="J69" s="38"/>
      <c r="N69" s="53" t="e">
        <f>#REF!-B69</f>
        <v>#REF!</v>
      </c>
      <c r="O69" s="50">
        <v>6791970.2549999999</v>
      </c>
      <c r="P69" s="55">
        <f t="shared" si="0"/>
        <v>0</v>
      </c>
    </row>
    <row r="70" spans="1:16" ht="31.5" x14ac:dyDescent="0.25">
      <c r="A70" s="51" t="s">
        <v>89</v>
      </c>
      <c r="B70" s="59">
        <v>223725.29500000001</v>
      </c>
      <c r="C70" s="39">
        <v>4051.779</v>
      </c>
      <c r="D70" s="41">
        <v>0</v>
      </c>
      <c r="E70" s="40">
        <v>4051.779</v>
      </c>
      <c r="F70" s="37"/>
      <c r="G70" s="37">
        <v>2099.5619999999999</v>
      </c>
      <c r="H70" s="37"/>
      <c r="I70" s="43"/>
      <c r="J70" s="38"/>
      <c r="N70" s="53" t="e">
        <f>#REF!-B70</f>
        <v>#REF!</v>
      </c>
      <c r="O70" s="50">
        <v>223725.29500000001</v>
      </c>
      <c r="P70" s="55">
        <f t="shared" si="0"/>
        <v>0</v>
      </c>
    </row>
    <row r="71" spans="1:16" ht="33.75" customHeight="1" x14ac:dyDescent="0.25">
      <c r="A71" s="51" t="s">
        <v>90</v>
      </c>
      <c r="B71" s="59">
        <v>6269.9309999999996</v>
      </c>
      <c r="C71" s="39">
        <v>944133.24399999995</v>
      </c>
      <c r="D71" s="41">
        <v>0</v>
      </c>
      <c r="E71" s="40">
        <v>944133.24399999995</v>
      </c>
      <c r="F71" s="36">
        <v>202483.30600000001</v>
      </c>
      <c r="G71" s="37">
        <v>545682.429</v>
      </c>
      <c r="H71" s="37"/>
      <c r="I71" s="43"/>
      <c r="J71" s="38">
        <v>150000</v>
      </c>
      <c r="N71" s="53" t="e">
        <f>#REF!-B71</f>
        <v>#REF!</v>
      </c>
      <c r="O71" s="50">
        <v>6269.9309999999996</v>
      </c>
      <c r="P71" s="55">
        <f t="shared" si="0"/>
        <v>0</v>
      </c>
    </row>
    <row r="72" spans="1:16" ht="31.5" x14ac:dyDescent="0.25">
      <c r="A72" s="51" t="s">
        <v>91</v>
      </c>
      <c r="B72" s="59">
        <v>205677.27799999999</v>
      </c>
      <c r="C72" s="40"/>
      <c r="D72" s="41"/>
      <c r="E72" s="40"/>
      <c r="F72" s="40"/>
      <c r="G72" s="40"/>
      <c r="H72" s="40"/>
      <c r="I72" s="43"/>
      <c r="J72" s="38"/>
      <c r="N72" s="53" t="e">
        <f>#REF!-B72</f>
        <v>#REF!</v>
      </c>
      <c r="O72" s="50">
        <v>205677.27799999999</v>
      </c>
      <c r="P72" s="55">
        <f t="shared" si="0"/>
        <v>0</v>
      </c>
    </row>
    <row r="73" spans="1:16" ht="37.5" x14ac:dyDescent="0.2">
      <c r="A73" s="19" t="s">
        <v>109</v>
      </c>
      <c r="B73" s="31">
        <f>B46-B47</f>
        <v>-100570.20000000298</v>
      </c>
      <c r="C73" s="31" t="e">
        <f>#REF!-C47</f>
        <v>#REF!</v>
      </c>
      <c r="D73" s="31" t="e">
        <f>#REF!-D47</f>
        <v>#REF!</v>
      </c>
      <c r="E73" s="31" t="e">
        <f>#REF!-E47</f>
        <v>#REF!</v>
      </c>
      <c r="F73" s="31" t="e">
        <f>#REF!-F47</f>
        <v>#REF!</v>
      </c>
      <c r="G73" s="31" t="e">
        <f>#REF!-G47</f>
        <v>#REF!</v>
      </c>
      <c r="H73" s="31" t="e">
        <f>#REF!-H47</f>
        <v>#REF!</v>
      </c>
      <c r="I73" s="31" t="e">
        <f>#REF!-I47</f>
        <v>#REF!</v>
      </c>
      <c r="J73" s="31" t="e">
        <f>#REF!-J47</f>
        <v>#REF!</v>
      </c>
      <c r="K73" s="31" t="e">
        <f>#REF!-K47</f>
        <v>#REF!</v>
      </c>
      <c r="L73" s="31" t="e">
        <f>#REF!-L47</f>
        <v>#REF!</v>
      </c>
      <c r="M73" s="31" t="e">
        <f>#REF!-M47</f>
        <v>#REF!</v>
      </c>
      <c r="N73" s="31" t="e">
        <f>#REF!-N47</f>
        <v>#REF!</v>
      </c>
      <c r="O73" s="57" t="e">
        <f>#REF!-O47</f>
        <v>#REF!</v>
      </c>
      <c r="P73" s="31" t="e">
        <f>#REF!-P47</f>
        <v>#REF!</v>
      </c>
    </row>
    <row r="74" spans="1:16" hidden="1" x14ac:dyDescent="0.2">
      <c r="A74" s="69" t="s">
        <v>12</v>
      </c>
      <c r="B74" s="70"/>
    </row>
    <row r="75" spans="1:16" hidden="1" x14ac:dyDescent="0.2">
      <c r="A75" s="7" t="s">
        <v>7</v>
      </c>
      <c r="B75" s="7"/>
    </row>
    <row r="76" spans="1:16" ht="15.75" hidden="1" x14ac:dyDescent="0.2">
      <c r="A76" s="10" t="s">
        <v>13</v>
      </c>
      <c r="B76" s="9">
        <v>3074710</v>
      </c>
    </row>
    <row r="77" spans="1:16" ht="15.75" hidden="1" x14ac:dyDescent="0.2">
      <c r="A77" s="10" t="s">
        <v>14</v>
      </c>
      <c r="B77" s="9">
        <v>16973</v>
      </c>
    </row>
    <row r="78" spans="1:16" ht="15.75" hidden="1" x14ac:dyDescent="0.2">
      <c r="A78" s="10" t="s">
        <v>15</v>
      </c>
      <c r="B78" s="9">
        <v>1110906</v>
      </c>
    </row>
    <row r="79" spans="1:16" ht="15.75" hidden="1" x14ac:dyDescent="0.2">
      <c r="A79" s="10" t="s">
        <v>16</v>
      </c>
      <c r="B79" s="9">
        <v>6773152</v>
      </c>
      <c r="F79" s="35"/>
    </row>
    <row r="80" spans="1:16" ht="15.75" hidden="1" x14ac:dyDescent="0.2">
      <c r="A80" s="10" t="s">
        <v>17</v>
      </c>
      <c r="B80" s="9">
        <v>686823</v>
      </c>
      <c r="F80" s="35"/>
    </row>
    <row r="81" spans="1:9" ht="15.75" hidden="1" x14ac:dyDescent="0.2">
      <c r="A81" s="10" t="s">
        <v>18</v>
      </c>
      <c r="B81" s="9">
        <v>43210</v>
      </c>
      <c r="F81" s="35"/>
    </row>
    <row r="82" spans="1:9" ht="15.75" hidden="1" x14ac:dyDescent="0.2">
      <c r="A82" s="10" t="s">
        <v>19</v>
      </c>
      <c r="B82" s="9">
        <v>1941121</v>
      </c>
    </row>
    <row r="83" spans="1:9" ht="15.75" hidden="1" x14ac:dyDescent="0.2">
      <c r="A83" s="10" t="s">
        <v>20</v>
      </c>
      <c r="B83" s="9">
        <v>1678988</v>
      </c>
    </row>
    <row r="84" spans="1:9" ht="15.75" hidden="1" x14ac:dyDescent="0.2">
      <c r="A84" s="10" t="s">
        <v>21</v>
      </c>
      <c r="B84" s="9">
        <v>3030472</v>
      </c>
    </row>
    <row r="85" spans="1:9" ht="15.75" hidden="1" x14ac:dyDescent="0.2">
      <c r="A85" s="10" t="s">
        <v>22</v>
      </c>
      <c r="B85" s="9">
        <v>2200264.84</v>
      </c>
    </row>
    <row r="86" spans="1:9" ht="15.75" hidden="1" x14ac:dyDescent="0.2">
      <c r="A86" s="10" t="s">
        <v>23</v>
      </c>
      <c r="B86" s="9">
        <v>21330984</v>
      </c>
    </row>
    <row r="87" spans="1:9" ht="31.5" hidden="1" x14ac:dyDescent="0.25">
      <c r="A87" s="10" t="s">
        <v>10</v>
      </c>
      <c r="B87" s="12"/>
    </row>
    <row r="88" spans="1:9" ht="15.75" hidden="1" x14ac:dyDescent="0.2">
      <c r="A88" s="8" t="s">
        <v>24</v>
      </c>
      <c r="B88" s="15">
        <v>41887604</v>
      </c>
    </row>
    <row r="89" spans="1:9" ht="15.75" hidden="1" x14ac:dyDescent="0.2">
      <c r="A89" s="8" t="s">
        <v>25</v>
      </c>
      <c r="B89" s="15" t="e">
        <v>#REF!</v>
      </c>
    </row>
    <row r="90" spans="1:9" ht="15.75" hidden="1" x14ac:dyDescent="0.2">
      <c r="A90" s="61"/>
      <c r="B90" s="61"/>
    </row>
    <row r="91" spans="1:9" ht="15.75" hidden="1" x14ac:dyDescent="0.2">
      <c r="A91" s="16"/>
      <c r="B91" s="23" t="e">
        <v>#REF!</v>
      </c>
    </row>
    <row r="92" spans="1:9" hidden="1" x14ac:dyDescent="0.2"/>
    <row r="93" spans="1:9" hidden="1" x14ac:dyDescent="0.2">
      <c r="B93" s="24">
        <v>12296358</v>
      </c>
    </row>
    <row r="94" spans="1:9" hidden="1" x14ac:dyDescent="0.2">
      <c r="B94" s="25" t="e">
        <v>#REF!</v>
      </c>
    </row>
    <row r="95" spans="1:9" hidden="1" x14ac:dyDescent="0.2"/>
    <row r="96" spans="1:9" ht="15.75" hidden="1" x14ac:dyDescent="0.2">
      <c r="B96" s="26" t="s">
        <v>96</v>
      </c>
      <c r="C96" s="40">
        <v>3028953.477</v>
      </c>
      <c r="D96" s="40"/>
      <c r="E96" s="40"/>
      <c r="F96" s="36">
        <v>174701.489</v>
      </c>
      <c r="G96" s="40">
        <v>2482240.7880000002</v>
      </c>
      <c r="H96" s="40"/>
      <c r="I96" s="40">
        <v>249383.5</v>
      </c>
    </row>
    <row r="97" spans="2:15" hidden="1" x14ac:dyDescent="0.2">
      <c r="B97" s="1"/>
    </row>
    <row r="98" spans="2:15" hidden="1" x14ac:dyDescent="0.2">
      <c r="B98" s="25"/>
    </row>
    <row r="104" spans="2:15" x14ac:dyDescent="0.2">
      <c r="O104" s="58"/>
    </row>
  </sheetData>
  <mergeCells count="6">
    <mergeCell ref="F47:I47"/>
    <mergeCell ref="A74:B74"/>
    <mergeCell ref="A90:B90"/>
    <mergeCell ref="A1:B1"/>
    <mergeCell ref="A4:A5"/>
    <mergeCell ref="B4:B5"/>
  </mergeCells>
  <printOptions horizontalCentered="1"/>
  <pageMargins left="0.78740157480314965" right="0.39370078740157483" top="0.78740157480314965" bottom="0.15748031496062992" header="0.15748031496062992" footer="0.15748031496062992"/>
  <pageSetup paperSize="9" fitToHeight="0" orientation="portrait" r:id="rId1"/>
  <headerFooter differentFirst="1">
    <oddHeader>&amp;C&amp;"Times New Roman,обычный"&amp;14&amp;P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ColWidth="9.140625"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62" t="s">
        <v>33</v>
      </c>
      <c r="B1" s="62"/>
      <c r="C1" s="62"/>
      <c r="D1" s="62"/>
      <c r="E1" s="62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63" t="s">
        <v>1</v>
      </c>
      <c r="B4" s="74" t="s">
        <v>2</v>
      </c>
      <c r="C4" s="64" t="s">
        <v>32</v>
      </c>
      <c r="D4" s="65"/>
      <c r="E4" s="66" t="s">
        <v>3</v>
      </c>
    </row>
    <row r="5" spans="1:5" ht="25.5" x14ac:dyDescent="0.2">
      <c r="A5" s="63"/>
      <c r="B5" s="75"/>
      <c r="C5" s="6" t="s">
        <v>4</v>
      </c>
      <c r="D5" s="6" t="s">
        <v>5</v>
      </c>
      <c r="E5" s="67"/>
    </row>
    <row r="6" spans="1:5" hidden="1" x14ac:dyDescent="0.2">
      <c r="A6" s="68" t="s">
        <v>6</v>
      </c>
      <c r="B6" s="68"/>
      <c r="C6" s="68"/>
      <c r="D6" s="68"/>
      <c r="E6" s="68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69" t="s">
        <v>12</v>
      </c>
      <c r="B27" s="70"/>
      <c r="C27" s="70"/>
      <c r="D27" s="70"/>
      <c r="E27" s="71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61"/>
      <c r="B43" s="61"/>
      <c r="C43" s="61"/>
      <c r="D43" s="61"/>
      <c r="E43" s="61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ht="13.15" x14ac:dyDescent="0.25">
      <c r="C49" s="26"/>
      <c r="D49" s="26"/>
    </row>
    <row r="50" spans="3:4" ht="13.15" x14ac:dyDescent="0.25">
      <c r="C50" s="26"/>
      <c r="D50" s="26"/>
    </row>
    <row r="51" spans="3:4" ht="13.15" x14ac:dyDescent="0.25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2019</vt:lpstr>
      <vt:lpstr>2011</vt:lpstr>
      <vt:lpstr>'2019'!Заголовки_для_печати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Петрова Оксана Юрьевна</cp:lastModifiedBy>
  <cp:lastPrinted>2019-10-28T11:55:59Z</cp:lastPrinted>
  <dcterms:created xsi:type="dcterms:W3CDTF">2009-10-30T10:08:21Z</dcterms:created>
  <dcterms:modified xsi:type="dcterms:W3CDTF">2019-10-28T11:56:06Z</dcterms:modified>
</cp:coreProperties>
</file>