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700" windowHeight="6030"/>
  </bookViews>
  <sheets>
    <sheet name="прил.7" sheetId="1" r:id="rId1"/>
  </sheets>
  <definedNames>
    <definedName name="_xlnm.Print_Titles" localSheetId="0">прил.7!$9:$9</definedName>
    <definedName name="_xlnm.Print_Area" localSheetId="0">прил.7!$A$1:$J$467</definedName>
  </definedNames>
  <calcPr calcId="114210" fullCalcOnLoad="1"/>
</workbook>
</file>

<file path=xl/calcChain.xml><?xml version="1.0" encoding="utf-8"?>
<calcChain xmlns="http://schemas.openxmlformats.org/spreadsheetml/2006/main">
  <c r="I448" i="1"/>
  <c r="I444"/>
  <c r="I423"/>
  <c r="I402"/>
  <c r="I381"/>
  <c r="I360"/>
  <c r="I339"/>
  <c r="I318"/>
  <c r="I297"/>
  <c r="I276"/>
  <c r="I255"/>
  <c r="I237"/>
  <c r="I216"/>
  <c r="I195"/>
  <c r="I174"/>
  <c r="I153"/>
  <c r="I132"/>
  <c r="I111"/>
  <c r="I90"/>
  <c r="I69"/>
  <c r="I48"/>
  <c r="I27"/>
  <c r="I10"/>
  <c r="H19"/>
  <c r="J19"/>
  <c r="H458"/>
  <c r="J458"/>
  <c r="G27"/>
  <c r="G448"/>
  <c r="G444"/>
  <c r="G423"/>
  <c r="G402"/>
  <c r="G381"/>
  <c r="G360"/>
  <c r="G339"/>
  <c r="G318"/>
  <c r="G297"/>
  <c r="G276"/>
  <c r="G255"/>
  <c r="G237"/>
  <c r="G216"/>
  <c r="G195"/>
  <c r="G174"/>
  <c r="G153"/>
  <c r="G132"/>
  <c r="G111"/>
  <c r="G90"/>
  <c r="G69"/>
  <c r="G48"/>
  <c r="G10"/>
  <c r="F20"/>
  <c r="H20"/>
  <c r="J20"/>
  <c r="E446"/>
  <c r="E114"/>
  <c r="E112"/>
  <c r="E448"/>
  <c r="E444"/>
  <c r="E423"/>
  <c r="E402"/>
  <c r="E381"/>
  <c r="E360"/>
  <c r="E339"/>
  <c r="E318"/>
  <c r="E297"/>
  <c r="E276"/>
  <c r="E255"/>
  <c r="E237"/>
  <c r="E216"/>
  <c r="E195"/>
  <c r="E174"/>
  <c r="E153"/>
  <c r="E132"/>
  <c r="E111"/>
  <c r="E90"/>
  <c r="E69"/>
  <c r="E48"/>
  <c r="E10"/>
  <c r="C448"/>
  <c r="C444"/>
  <c r="C423"/>
  <c r="C402"/>
  <c r="C381"/>
  <c r="C360"/>
  <c r="C339"/>
  <c r="C318"/>
  <c r="C297"/>
  <c r="C276"/>
  <c r="C255"/>
  <c r="C237"/>
  <c r="C216"/>
  <c r="C195"/>
  <c r="C174"/>
  <c r="C153"/>
  <c r="C132"/>
  <c r="C111"/>
  <c r="C90"/>
  <c r="C69"/>
  <c r="C48"/>
  <c r="C27"/>
  <c r="C10"/>
  <c r="D11"/>
  <c r="F11"/>
  <c r="H11"/>
  <c r="J11"/>
  <c r="D12"/>
  <c r="F12"/>
  <c r="H12"/>
  <c r="J12"/>
  <c r="D13"/>
  <c r="F13"/>
  <c r="H13"/>
  <c r="J13"/>
  <c r="D14"/>
  <c r="F14"/>
  <c r="H14"/>
  <c r="J14"/>
  <c r="D15"/>
  <c r="F15"/>
  <c r="H15"/>
  <c r="J15"/>
  <c r="D16"/>
  <c r="F16"/>
  <c r="H16"/>
  <c r="J16"/>
  <c r="D17"/>
  <c r="F17"/>
  <c r="H17"/>
  <c r="J17"/>
  <c r="D18"/>
  <c r="F18"/>
  <c r="H18"/>
  <c r="J18"/>
  <c r="D21"/>
  <c r="F21"/>
  <c r="H21"/>
  <c r="J21"/>
  <c r="D22"/>
  <c r="F22"/>
  <c r="H22"/>
  <c r="J22"/>
  <c r="D23"/>
  <c r="F23"/>
  <c r="H23"/>
  <c r="J23"/>
  <c r="D24"/>
  <c r="F24"/>
  <c r="H24"/>
  <c r="J24"/>
  <c r="D25"/>
  <c r="F25"/>
  <c r="H25"/>
  <c r="J25"/>
  <c r="D26"/>
  <c r="F26"/>
  <c r="H26"/>
  <c r="J26"/>
  <c r="D28"/>
  <c r="F28"/>
  <c r="H28"/>
  <c r="J28"/>
  <c r="D29"/>
  <c r="F29"/>
  <c r="H29"/>
  <c r="J29"/>
  <c r="D30"/>
  <c r="F30"/>
  <c r="H30"/>
  <c r="J30"/>
  <c r="D31"/>
  <c r="F31"/>
  <c r="H31"/>
  <c r="J31"/>
  <c r="D32"/>
  <c r="F32"/>
  <c r="H32"/>
  <c r="J32"/>
  <c r="D33"/>
  <c r="F33"/>
  <c r="H33"/>
  <c r="J33"/>
  <c r="D34"/>
  <c r="F34"/>
  <c r="H34"/>
  <c r="J34"/>
  <c r="D35"/>
  <c r="F35"/>
  <c r="H35"/>
  <c r="J35"/>
  <c r="D36"/>
  <c r="F36"/>
  <c r="H36"/>
  <c r="J36"/>
  <c r="D37"/>
  <c r="F37"/>
  <c r="H37"/>
  <c r="J37"/>
  <c r="D38"/>
  <c r="F38"/>
  <c r="H38"/>
  <c r="J38"/>
  <c r="D39"/>
  <c r="F39"/>
  <c r="H39"/>
  <c r="J39"/>
  <c r="D40"/>
  <c r="F40"/>
  <c r="H40"/>
  <c r="J40"/>
  <c r="D41"/>
  <c r="F41"/>
  <c r="H41"/>
  <c r="J41"/>
  <c r="D42"/>
  <c r="F42"/>
  <c r="H42"/>
  <c r="J42"/>
  <c r="D43"/>
  <c r="F43"/>
  <c r="H43"/>
  <c r="J43"/>
  <c r="D44"/>
  <c r="F44"/>
  <c r="H44"/>
  <c r="J44"/>
  <c r="D45"/>
  <c r="F45"/>
  <c r="H45"/>
  <c r="J45"/>
  <c r="D46"/>
  <c r="F46"/>
  <c r="H46"/>
  <c r="J46"/>
  <c r="D47"/>
  <c r="F47"/>
  <c r="H47"/>
  <c r="J47"/>
  <c r="D49"/>
  <c r="F49"/>
  <c r="H49"/>
  <c r="J49"/>
  <c r="D50"/>
  <c r="F50"/>
  <c r="H50"/>
  <c r="J50"/>
  <c r="D51"/>
  <c r="F51"/>
  <c r="H51"/>
  <c r="J51"/>
  <c r="D52"/>
  <c r="F52"/>
  <c r="H52"/>
  <c r="J52"/>
  <c r="D53"/>
  <c r="F53"/>
  <c r="H53"/>
  <c r="J53"/>
  <c r="D54"/>
  <c r="F54"/>
  <c r="H54"/>
  <c r="J54"/>
  <c r="D55"/>
  <c r="F55"/>
  <c r="H55"/>
  <c r="J55"/>
  <c r="D56"/>
  <c r="F56"/>
  <c r="H56"/>
  <c r="J56"/>
  <c r="D57"/>
  <c r="F57"/>
  <c r="H57"/>
  <c r="J57"/>
  <c r="D58"/>
  <c r="F58"/>
  <c r="H58"/>
  <c r="J58"/>
  <c r="D59"/>
  <c r="F59"/>
  <c r="H59"/>
  <c r="J59"/>
  <c r="D60"/>
  <c r="F60"/>
  <c r="H60"/>
  <c r="J60"/>
  <c r="D61"/>
  <c r="F61"/>
  <c r="H61"/>
  <c r="J61"/>
  <c r="D62"/>
  <c r="F62"/>
  <c r="H62"/>
  <c r="J62"/>
  <c r="D63"/>
  <c r="F63"/>
  <c r="H63"/>
  <c r="J63"/>
  <c r="D64"/>
  <c r="F64"/>
  <c r="H64"/>
  <c r="J64"/>
  <c r="D65"/>
  <c r="F65"/>
  <c r="H65"/>
  <c r="J65"/>
  <c r="D66"/>
  <c r="F66"/>
  <c r="H66"/>
  <c r="J66"/>
  <c r="D67"/>
  <c r="F67"/>
  <c r="H67"/>
  <c r="J67"/>
  <c r="D68"/>
  <c r="F68"/>
  <c r="H68"/>
  <c r="J68"/>
  <c r="D91"/>
  <c r="F91"/>
  <c r="H91"/>
  <c r="J91"/>
  <c r="D92"/>
  <c r="F92"/>
  <c r="H92"/>
  <c r="J92"/>
  <c r="D93"/>
  <c r="F93"/>
  <c r="H93"/>
  <c r="J93"/>
  <c r="D94"/>
  <c r="F94"/>
  <c r="H94"/>
  <c r="J94"/>
  <c r="D95"/>
  <c r="F95"/>
  <c r="H95"/>
  <c r="J95"/>
  <c r="D96"/>
  <c r="F96"/>
  <c r="H96"/>
  <c r="J96"/>
  <c r="D97"/>
  <c r="F97"/>
  <c r="H97"/>
  <c r="J97"/>
  <c r="D98"/>
  <c r="F98"/>
  <c r="H98"/>
  <c r="J98"/>
  <c r="D99"/>
  <c r="F99"/>
  <c r="H99"/>
  <c r="J99"/>
  <c r="D100"/>
  <c r="F100"/>
  <c r="H100"/>
  <c r="J100"/>
  <c r="D101"/>
  <c r="F101"/>
  <c r="H101"/>
  <c r="J101"/>
  <c r="D102"/>
  <c r="F102"/>
  <c r="H102"/>
  <c r="J102"/>
  <c r="D103"/>
  <c r="F103"/>
  <c r="H103"/>
  <c r="J103"/>
  <c r="D104"/>
  <c r="F104"/>
  <c r="H104"/>
  <c r="J104"/>
  <c r="D105"/>
  <c r="F105"/>
  <c r="H105"/>
  <c r="J105"/>
  <c r="D106"/>
  <c r="F106"/>
  <c r="H106"/>
  <c r="J106"/>
  <c r="D107"/>
  <c r="F107"/>
  <c r="H107"/>
  <c r="J107"/>
  <c r="D108"/>
  <c r="F108"/>
  <c r="H108"/>
  <c r="J108"/>
  <c r="D109"/>
  <c r="F109"/>
  <c r="H109"/>
  <c r="J109"/>
  <c r="D110"/>
  <c r="F110"/>
  <c r="H110"/>
  <c r="J110"/>
  <c r="D112"/>
  <c r="F112"/>
  <c r="H112"/>
  <c r="J112"/>
  <c r="D113"/>
  <c r="F113"/>
  <c r="H113"/>
  <c r="J113"/>
  <c r="D114"/>
  <c r="F114"/>
  <c r="H114"/>
  <c r="J114"/>
  <c r="D115"/>
  <c r="F115"/>
  <c r="H115"/>
  <c r="J115"/>
  <c r="D116"/>
  <c r="F116"/>
  <c r="H116"/>
  <c r="J116"/>
  <c r="D117"/>
  <c r="F117"/>
  <c r="H117"/>
  <c r="J117"/>
  <c r="D118"/>
  <c r="F118"/>
  <c r="H118"/>
  <c r="J118"/>
  <c r="D119"/>
  <c r="F119"/>
  <c r="H119"/>
  <c r="J119"/>
  <c r="D120"/>
  <c r="F120"/>
  <c r="H120"/>
  <c r="J120"/>
  <c r="D121"/>
  <c r="F121"/>
  <c r="H121"/>
  <c r="J121"/>
  <c r="D122"/>
  <c r="F122"/>
  <c r="H122"/>
  <c r="J122"/>
  <c r="D123"/>
  <c r="F123"/>
  <c r="H123"/>
  <c r="J123"/>
  <c r="D124"/>
  <c r="F124"/>
  <c r="H124"/>
  <c r="J124"/>
  <c r="D125"/>
  <c r="F125"/>
  <c r="H125"/>
  <c r="J125"/>
  <c r="D126"/>
  <c r="F126"/>
  <c r="H126"/>
  <c r="J126"/>
  <c r="D127"/>
  <c r="F127"/>
  <c r="H127"/>
  <c r="J127"/>
  <c r="D128"/>
  <c r="F128"/>
  <c r="H128"/>
  <c r="J128"/>
  <c r="D129"/>
  <c r="F129"/>
  <c r="H129"/>
  <c r="J129"/>
  <c r="D130"/>
  <c r="F130"/>
  <c r="H130"/>
  <c r="J130"/>
  <c r="D131"/>
  <c r="F131"/>
  <c r="H131"/>
  <c r="J131"/>
  <c r="D154"/>
  <c r="F154"/>
  <c r="H154"/>
  <c r="J154"/>
  <c r="D155"/>
  <c r="F155"/>
  <c r="H155"/>
  <c r="J155"/>
  <c r="D156"/>
  <c r="F156"/>
  <c r="H156"/>
  <c r="J156"/>
  <c r="D157"/>
  <c r="F157"/>
  <c r="H157"/>
  <c r="J157"/>
  <c r="D158"/>
  <c r="F158"/>
  <c r="H158"/>
  <c r="J158"/>
  <c r="D159"/>
  <c r="F159"/>
  <c r="H159"/>
  <c r="J159"/>
  <c r="D160"/>
  <c r="F160"/>
  <c r="H160"/>
  <c r="J160"/>
  <c r="D161"/>
  <c r="F161"/>
  <c r="H161"/>
  <c r="J161"/>
  <c r="D162"/>
  <c r="F162"/>
  <c r="H162"/>
  <c r="J162"/>
  <c r="D163"/>
  <c r="F163"/>
  <c r="H163"/>
  <c r="J163"/>
  <c r="D164"/>
  <c r="F164"/>
  <c r="H164"/>
  <c r="J164"/>
  <c r="D165"/>
  <c r="F165"/>
  <c r="H165"/>
  <c r="J165"/>
  <c r="D166"/>
  <c r="F166"/>
  <c r="H166"/>
  <c r="J166"/>
  <c r="D167"/>
  <c r="F167"/>
  <c r="H167"/>
  <c r="J167"/>
  <c r="D168"/>
  <c r="F168"/>
  <c r="H168"/>
  <c r="J168"/>
  <c r="D169"/>
  <c r="F169"/>
  <c r="H169"/>
  <c r="J169"/>
  <c r="D170"/>
  <c r="F170"/>
  <c r="H170"/>
  <c r="J170"/>
  <c r="D171"/>
  <c r="F171"/>
  <c r="H171"/>
  <c r="J171"/>
  <c r="D172"/>
  <c r="F172"/>
  <c r="H172"/>
  <c r="J172"/>
  <c r="D173"/>
  <c r="F173"/>
  <c r="H173"/>
  <c r="J173"/>
  <c r="D175"/>
  <c r="F175"/>
  <c r="H175"/>
  <c r="J175"/>
  <c r="D176"/>
  <c r="F176"/>
  <c r="H176"/>
  <c r="J176"/>
  <c r="D177"/>
  <c r="F177"/>
  <c r="H177"/>
  <c r="J177"/>
  <c r="D178"/>
  <c r="F178"/>
  <c r="H178"/>
  <c r="J178"/>
  <c r="D179"/>
  <c r="F179"/>
  <c r="H179"/>
  <c r="J179"/>
  <c r="D180"/>
  <c r="F180"/>
  <c r="H180"/>
  <c r="J180"/>
  <c r="D181"/>
  <c r="F181"/>
  <c r="H181"/>
  <c r="J181"/>
  <c r="D182"/>
  <c r="F182"/>
  <c r="H182"/>
  <c r="J182"/>
  <c r="D183"/>
  <c r="F183"/>
  <c r="H183"/>
  <c r="J183"/>
  <c r="D184"/>
  <c r="F184"/>
  <c r="H184"/>
  <c r="J184"/>
  <c r="D185"/>
  <c r="F185"/>
  <c r="H185"/>
  <c r="J185"/>
  <c r="D186"/>
  <c r="F186"/>
  <c r="H186"/>
  <c r="J186"/>
  <c r="D187"/>
  <c r="F187"/>
  <c r="H187"/>
  <c r="J187"/>
  <c r="D188"/>
  <c r="F188"/>
  <c r="H188"/>
  <c r="J188"/>
  <c r="D189"/>
  <c r="F189"/>
  <c r="H189"/>
  <c r="J189"/>
  <c r="D190"/>
  <c r="F190"/>
  <c r="H190"/>
  <c r="J190"/>
  <c r="D191"/>
  <c r="F191"/>
  <c r="H191"/>
  <c r="J191"/>
  <c r="D192"/>
  <c r="F192"/>
  <c r="H192"/>
  <c r="J192"/>
  <c r="D193"/>
  <c r="F193"/>
  <c r="H193"/>
  <c r="J193"/>
  <c r="D194"/>
  <c r="F194"/>
  <c r="H194"/>
  <c r="J194"/>
  <c r="D196"/>
  <c r="F196"/>
  <c r="H196"/>
  <c r="J196"/>
  <c r="D197"/>
  <c r="F197"/>
  <c r="H197"/>
  <c r="J197"/>
  <c r="D198"/>
  <c r="F198"/>
  <c r="H198"/>
  <c r="J198"/>
  <c r="D199"/>
  <c r="F199"/>
  <c r="H199"/>
  <c r="J199"/>
  <c r="D200"/>
  <c r="F200"/>
  <c r="H200"/>
  <c r="J200"/>
  <c r="D201"/>
  <c r="F201"/>
  <c r="H201"/>
  <c r="J201"/>
  <c r="D202"/>
  <c r="F202"/>
  <c r="H202"/>
  <c r="J202"/>
  <c r="D203"/>
  <c r="F203"/>
  <c r="H203"/>
  <c r="J203"/>
  <c r="D204"/>
  <c r="F204"/>
  <c r="H204"/>
  <c r="J204"/>
  <c r="D205"/>
  <c r="F205"/>
  <c r="H205"/>
  <c r="J205"/>
  <c r="D206"/>
  <c r="F206"/>
  <c r="H206"/>
  <c r="J206"/>
  <c r="D207"/>
  <c r="F207"/>
  <c r="H207"/>
  <c r="J207"/>
  <c r="D208"/>
  <c r="F208"/>
  <c r="H208"/>
  <c r="J208"/>
  <c r="D209"/>
  <c r="F209"/>
  <c r="H209"/>
  <c r="J209"/>
  <c r="D210"/>
  <c r="F210"/>
  <c r="H210"/>
  <c r="J210"/>
  <c r="D211"/>
  <c r="F211"/>
  <c r="H211"/>
  <c r="J211"/>
  <c r="D212"/>
  <c r="F212"/>
  <c r="H212"/>
  <c r="J212"/>
  <c r="D213"/>
  <c r="F213"/>
  <c r="H213"/>
  <c r="J213"/>
  <c r="D214"/>
  <c r="F214"/>
  <c r="H214"/>
  <c r="J214"/>
  <c r="D215"/>
  <c r="F215"/>
  <c r="H215"/>
  <c r="J215"/>
  <c r="D217"/>
  <c r="F217"/>
  <c r="H217"/>
  <c r="J217"/>
  <c r="D218"/>
  <c r="F218"/>
  <c r="H218"/>
  <c r="J218"/>
  <c r="D219"/>
  <c r="F219"/>
  <c r="H219"/>
  <c r="J219"/>
  <c r="D220"/>
  <c r="F220"/>
  <c r="H220"/>
  <c r="J220"/>
  <c r="D221"/>
  <c r="F221"/>
  <c r="H221"/>
  <c r="J221"/>
  <c r="D222"/>
  <c r="F222"/>
  <c r="H222"/>
  <c r="J222"/>
  <c r="D223"/>
  <c r="F223"/>
  <c r="H223"/>
  <c r="J223"/>
  <c r="D224"/>
  <c r="F224"/>
  <c r="H224"/>
  <c r="J224"/>
  <c r="D225"/>
  <c r="F225"/>
  <c r="H225"/>
  <c r="J225"/>
  <c r="D226"/>
  <c r="F226"/>
  <c r="H226"/>
  <c r="J226"/>
  <c r="D227"/>
  <c r="F227"/>
  <c r="H227"/>
  <c r="J227"/>
  <c r="D228"/>
  <c r="F228"/>
  <c r="H228"/>
  <c r="J228"/>
  <c r="D229"/>
  <c r="F229"/>
  <c r="H229"/>
  <c r="J229"/>
  <c r="D230"/>
  <c r="F230"/>
  <c r="H230"/>
  <c r="J230"/>
  <c r="D231"/>
  <c r="F231"/>
  <c r="H231"/>
  <c r="J231"/>
  <c r="D232"/>
  <c r="F232"/>
  <c r="H232"/>
  <c r="J232"/>
  <c r="D233"/>
  <c r="F233"/>
  <c r="H233"/>
  <c r="J233"/>
  <c r="D234"/>
  <c r="F234"/>
  <c r="H234"/>
  <c r="J234"/>
  <c r="D235"/>
  <c r="F235"/>
  <c r="H235"/>
  <c r="J235"/>
  <c r="D236"/>
  <c r="F236"/>
  <c r="H236"/>
  <c r="J236"/>
  <c r="D238"/>
  <c r="F238"/>
  <c r="H238"/>
  <c r="J238"/>
  <c r="D239"/>
  <c r="F239"/>
  <c r="H239"/>
  <c r="J239"/>
  <c r="D240"/>
  <c r="F240"/>
  <c r="H240"/>
  <c r="J240"/>
  <c r="D241"/>
  <c r="F241"/>
  <c r="H241"/>
  <c r="J241"/>
  <c r="D242"/>
  <c r="F242"/>
  <c r="H242"/>
  <c r="J242"/>
  <c r="D243"/>
  <c r="F243"/>
  <c r="H243"/>
  <c r="J243"/>
  <c r="D244"/>
  <c r="F244"/>
  <c r="H244"/>
  <c r="J244"/>
  <c r="D245"/>
  <c r="F245"/>
  <c r="H245"/>
  <c r="J245"/>
  <c r="D246"/>
  <c r="F246"/>
  <c r="H246"/>
  <c r="J246"/>
  <c r="D247"/>
  <c r="F247"/>
  <c r="H247"/>
  <c r="J247"/>
  <c r="D248"/>
  <c r="F248"/>
  <c r="H248"/>
  <c r="J248"/>
  <c r="D249"/>
  <c r="F249"/>
  <c r="H249"/>
  <c r="J249"/>
  <c r="D250"/>
  <c r="F250"/>
  <c r="H250"/>
  <c r="J250"/>
  <c r="D251"/>
  <c r="F251"/>
  <c r="H251"/>
  <c r="J251"/>
  <c r="D252"/>
  <c r="F252"/>
  <c r="H252"/>
  <c r="J252"/>
  <c r="D253"/>
  <c r="F253"/>
  <c r="H253"/>
  <c r="J253"/>
  <c r="D254"/>
  <c r="F254"/>
  <c r="H254"/>
  <c r="J254"/>
  <c r="D256"/>
  <c r="F256"/>
  <c r="H256"/>
  <c r="J256"/>
  <c r="D257"/>
  <c r="F257"/>
  <c r="H257"/>
  <c r="J257"/>
  <c r="D258"/>
  <c r="F258"/>
  <c r="H258"/>
  <c r="J258"/>
  <c r="D259"/>
  <c r="F259"/>
  <c r="H259"/>
  <c r="J259"/>
  <c r="D260"/>
  <c r="F260"/>
  <c r="H260"/>
  <c r="J260"/>
  <c r="D261"/>
  <c r="F261"/>
  <c r="H261"/>
  <c r="J261"/>
  <c r="D262"/>
  <c r="F262"/>
  <c r="H262"/>
  <c r="J262"/>
  <c r="D263"/>
  <c r="F263"/>
  <c r="H263"/>
  <c r="J263"/>
  <c r="D264"/>
  <c r="F264"/>
  <c r="H264"/>
  <c r="J264"/>
  <c r="D265"/>
  <c r="F265"/>
  <c r="H265"/>
  <c r="J265"/>
  <c r="D266"/>
  <c r="F266"/>
  <c r="H266"/>
  <c r="J266"/>
  <c r="D267"/>
  <c r="F267"/>
  <c r="H267"/>
  <c r="J267"/>
  <c r="D268"/>
  <c r="F268"/>
  <c r="H268"/>
  <c r="J268"/>
  <c r="D269"/>
  <c r="F269"/>
  <c r="H269"/>
  <c r="J269"/>
  <c r="D270"/>
  <c r="F270"/>
  <c r="H270"/>
  <c r="J270"/>
  <c r="D271"/>
  <c r="F271"/>
  <c r="H271"/>
  <c r="J271"/>
  <c r="D272"/>
  <c r="F272"/>
  <c r="H272"/>
  <c r="J272"/>
  <c r="D273"/>
  <c r="F273"/>
  <c r="H273"/>
  <c r="J273"/>
  <c r="D274"/>
  <c r="F274"/>
  <c r="H274"/>
  <c r="J274"/>
  <c r="D275"/>
  <c r="F275"/>
  <c r="H275"/>
  <c r="J275"/>
  <c r="D277"/>
  <c r="F277"/>
  <c r="H277"/>
  <c r="J277"/>
  <c r="D278"/>
  <c r="F278"/>
  <c r="H278"/>
  <c r="J278"/>
  <c r="D279"/>
  <c r="F279"/>
  <c r="H279"/>
  <c r="J279"/>
  <c r="D280"/>
  <c r="F280"/>
  <c r="H280"/>
  <c r="J280"/>
  <c r="D281"/>
  <c r="F281"/>
  <c r="H281"/>
  <c r="J281"/>
  <c r="D282"/>
  <c r="F282"/>
  <c r="H282"/>
  <c r="J282"/>
  <c r="D283"/>
  <c r="F283"/>
  <c r="H283"/>
  <c r="J283"/>
  <c r="D284"/>
  <c r="F284"/>
  <c r="H284"/>
  <c r="J284"/>
  <c r="D285"/>
  <c r="F285"/>
  <c r="H285"/>
  <c r="J285"/>
  <c r="D286"/>
  <c r="F286"/>
  <c r="H286"/>
  <c r="J286"/>
  <c r="D287"/>
  <c r="F287"/>
  <c r="H287"/>
  <c r="J287"/>
  <c r="D288"/>
  <c r="F288"/>
  <c r="H288"/>
  <c r="J288"/>
  <c r="D289"/>
  <c r="F289"/>
  <c r="H289"/>
  <c r="J289"/>
  <c r="D290"/>
  <c r="F290"/>
  <c r="H290"/>
  <c r="J290"/>
  <c r="D291"/>
  <c r="F291"/>
  <c r="H291"/>
  <c r="J291"/>
  <c r="D292"/>
  <c r="F292"/>
  <c r="H292"/>
  <c r="J292"/>
  <c r="D293"/>
  <c r="F293"/>
  <c r="H293"/>
  <c r="J293"/>
  <c r="D294"/>
  <c r="F294"/>
  <c r="H294"/>
  <c r="J294"/>
  <c r="D295"/>
  <c r="F295"/>
  <c r="H295"/>
  <c r="J295"/>
  <c r="D296"/>
  <c r="F296"/>
  <c r="H296"/>
  <c r="J296"/>
  <c r="D298"/>
  <c r="F298"/>
  <c r="H298"/>
  <c r="J298"/>
  <c r="D299"/>
  <c r="F299"/>
  <c r="H299"/>
  <c r="J299"/>
  <c r="D300"/>
  <c r="F300"/>
  <c r="H300"/>
  <c r="J300"/>
  <c r="D301"/>
  <c r="F301"/>
  <c r="H301"/>
  <c r="J301"/>
  <c r="D302"/>
  <c r="F302"/>
  <c r="H302"/>
  <c r="J302"/>
  <c r="D303"/>
  <c r="F303"/>
  <c r="H303"/>
  <c r="J303"/>
  <c r="D304"/>
  <c r="F304"/>
  <c r="H304"/>
  <c r="J304"/>
  <c r="D305"/>
  <c r="F305"/>
  <c r="H305"/>
  <c r="J305"/>
  <c r="D306"/>
  <c r="F306"/>
  <c r="H306"/>
  <c r="J306"/>
  <c r="D307"/>
  <c r="F307"/>
  <c r="H307"/>
  <c r="J307"/>
  <c r="D308"/>
  <c r="F308"/>
  <c r="H308"/>
  <c r="J308"/>
  <c r="D309"/>
  <c r="F309"/>
  <c r="H309"/>
  <c r="J309"/>
  <c r="D310"/>
  <c r="F310"/>
  <c r="H310"/>
  <c r="J310"/>
  <c r="D311"/>
  <c r="F311"/>
  <c r="H311"/>
  <c r="J311"/>
  <c r="D312"/>
  <c r="F312"/>
  <c r="H312"/>
  <c r="J312"/>
  <c r="D313"/>
  <c r="F313"/>
  <c r="H313"/>
  <c r="J313"/>
  <c r="D314"/>
  <c r="F314"/>
  <c r="H314"/>
  <c r="J314"/>
  <c r="D315"/>
  <c r="F315"/>
  <c r="H315"/>
  <c r="J315"/>
  <c r="D316"/>
  <c r="F316"/>
  <c r="H316"/>
  <c r="J316"/>
  <c r="D317"/>
  <c r="F317"/>
  <c r="H317"/>
  <c r="J317"/>
  <c r="D340"/>
  <c r="F340"/>
  <c r="H340"/>
  <c r="J340"/>
  <c r="D341"/>
  <c r="F341"/>
  <c r="H341"/>
  <c r="J341"/>
  <c r="D342"/>
  <c r="F342"/>
  <c r="H342"/>
  <c r="J342"/>
  <c r="D343"/>
  <c r="F343"/>
  <c r="H343"/>
  <c r="J343"/>
  <c r="D344"/>
  <c r="F344"/>
  <c r="H344"/>
  <c r="J344"/>
  <c r="D345"/>
  <c r="F345"/>
  <c r="H345"/>
  <c r="J345"/>
  <c r="D346"/>
  <c r="F346"/>
  <c r="H346"/>
  <c r="J346"/>
  <c r="D347"/>
  <c r="F347"/>
  <c r="H347"/>
  <c r="J347"/>
  <c r="D348"/>
  <c r="F348"/>
  <c r="H348"/>
  <c r="J348"/>
  <c r="D349"/>
  <c r="F349"/>
  <c r="H349"/>
  <c r="J349"/>
  <c r="D350"/>
  <c r="F350"/>
  <c r="H350"/>
  <c r="J350"/>
  <c r="D351"/>
  <c r="F351"/>
  <c r="H351"/>
  <c r="J351"/>
  <c r="D352"/>
  <c r="F352"/>
  <c r="H352"/>
  <c r="J352"/>
  <c r="D353"/>
  <c r="F353"/>
  <c r="H353"/>
  <c r="J353"/>
  <c r="D354"/>
  <c r="F354"/>
  <c r="H354"/>
  <c r="J354"/>
  <c r="D355"/>
  <c r="F355"/>
  <c r="H355"/>
  <c r="J355"/>
  <c r="D356"/>
  <c r="F356"/>
  <c r="H356"/>
  <c r="J356"/>
  <c r="D357"/>
  <c r="F357"/>
  <c r="H357"/>
  <c r="J357"/>
  <c r="D358"/>
  <c r="F358"/>
  <c r="H358"/>
  <c r="J358"/>
  <c r="D359"/>
  <c r="F359"/>
  <c r="H359"/>
  <c r="J359"/>
  <c r="D382"/>
  <c r="F382"/>
  <c r="H382"/>
  <c r="J382"/>
  <c r="D383"/>
  <c r="F383"/>
  <c r="H383"/>
  <c r="J383"/>
  <c r="D384"/>
  <c r="F384"/>
  <c r="H384"/>
  <c r="J384"/>
  <c r="D385"/>
  <c r="F385"/>
  <c r="H385"/>
  <c r="J385"/>
  <c r="D386"/>
  <c r="F386"/>
  <c r="H386"/>
  <c r="J386"/>
  <c r="D387"/>
  <c r="F387"/>
  <c r="H387"/>
  <c r="J387"/>
  <c r="D388"/>
  <c r="F388"/>
  <c r="H388"/>
  <c r="J388"/>
  <c r="D389"/>
  <c r="F389"/>
  <c r="H389"/>
  <c r="J389"/>
  <c r="D390"/>
  <c r="F390"/>
  <c r="H390"/>
  <c r="J390"/>
  <c r="D391"/>
  <c r="F391"/>
  <c r="H391"/>
  <c r="J391"/>
  <c r="D392"/>
  <c r="F392"/>
  <c r="H392"/>
  <c r="J392"/>
  <c r="D393"/>
  <c r="F393"/>
  <c r="H393"/>
  <c r="J393"/>
  <c r="D394"/>
  <c r="F394"/>
  <c r="H394"/>
  <c r="J394"/>
  <c r="D395"/>
  <c r="F395"/>
  <c r="H395"/>
  <c r="J395"/>
  <c r="D396"/>
  <c r="F396"/>
  <c r="H396"/>
  <c r="J396"/>
  <c r="D397"/>
  <c r="F397"/>
  <c r="H397"/>
  <c r="J397"/>
  <c r="D398"/>
  <c r="F398"/>
  <c r="H398"/>
  <c r="J398"/>
  <c r="D399"/>
  <c r="F399"/>
  <c r="H399"/>
  <c r="J399"/>
  <c r="D400"/>
  <c r="F400"/>
  <c r="H400"/>
  <c r="J400"/>
  <c r="D401"/>
  <c r="F401"/>
  <c r="H401"/>
  <c r="J401"/>
  <c r="D403"/>
  <c r="F403"/>
  <c r="H403"/>
  <c r="J403"/>
  <c r="D404"/>
  <c r="F404"/>
  <c r="H404"/>
  <c r="J404"/>
  <c r="D405"/>
  <c r="F405"/>
  <c r="H405"/>
  <c r="J405"/>
  <c r="D406"/>
  <c r="F406"/>
  <c r="H406"/>
  <c r="J406"/>
  <c r="D407"/>
  <c r="F407"/>
  <c r="H407"/>
  <c r="J407"/>
  <c r="D408"/>
  <c r="F408"/>
  <c r="H408"/>
  <c r="J408"/>
  <c r="D409"/>
  <c r="F409"/>
  <c r="H409"/>
  <c r="J409"/>
  <c r="D410"/>
  <c r="F410"/>
  <c r="H410"/>
  <c r="J410"/>
  <c r="D411"/>
  <c r="F411"/>
  <c r="H411"/>
  <c r="J411"/>
  <c r="D412"/>
  <c r="F412"/>
  <c r="H412"/>
  <c r="J412"/>
  <c r="D413"/>
  <c r="F413"/>
  <c r="H413"/>
  <c r="J413"/>
  <c r="D414"/>
  <c r="F414"/>
  <c r="H414"/>
  <c r="J414"/>
  <c r="D415"/>
  <c r="F415"/>
  <c r="H415"/>
  <c r="J415"/>
  <c r="D416"/>
  <c r="F416"/>
  <c r="H416"/>
  <c r="J416"/>
  <c r="D417"/>
  <c r="F417"/>
  <c r="H417"/>
  <c r="J417"/>
  <c r="D418"/>
  <c r="F418"/>
  <c r="H418"/>
  <c r="J418"/>
  <c r="D419"/>
  <c r="F419"/>
  <c r="H419"/>
  <c r="J419"/>
  <c r="D420"/>
  <c r="F420"/>
  <c r="H420"/>
  <c r="J420"/>
  <c r="D421"/>
  <c r="F421"/>
  <c r="H421"/>
  <c r="J421"/>
  <c r="D422"/>
  <c r="F422"/>
  <c r="H422"/>
  <c r="J422"/>
  <c r="D424"/>
  <c r="F424"/>
  <c r="H424"/>
  <c r="J424"/>
  <c r="D425"/>
  <c r="F425"/>
  <c r="H425"/>
  <c r="J425"/>
  <c r="D426"/>
  <c r="F426"/>
  <c r="H426"/>
  <c r="J426"/>
  <c r="D427"/>
  <c r="F427"/>
  <c r="H427"/>
  <c r="J427"/>
  <c r="D428"/>
  <c r="F428"/>
  <c r="H428"/>
  <c r="J428"/>
  <c r="D429"/>
  <c r="F429"/>
  <c r="H429"/>
  <c r="J429"/>
  <c r="D430"/>
  <c r="F430"/>
  <c r="H430"/>
  <c r="J430"/>
  <c r="D431"/>
  <c r="F431"/>
  <c r="H431"/>
  <c r="J431"/>
  <c r="D432"/>
  <c r="F432"/>
  <c r="H432"/>
  <c r="J432"/>
  <c r="D433"/>
  <c r="F433"/>
  <c r="H433"/>
  <c r="J433"/>
  <c r="D434"/>
  <c r="F434"/>
  <c r="H434"/>
  <c r="J434"/>
  <c r="D435"/>
  <c r="F435"/>
  <c r="H435"/>
  <c r="J435"/>
  <c r="D436"/>
  <c r="F436"/>
  <c r="H436"/>
  <c r="J436"/>
  <c r="D437"/>
  <c r="F437"/>
  <c r="H437"/>
  <c r="J437"/>
  <c r="D438"/>
  <c r="F438"/>
  <c r="H438"/>
  <c r="J438"/>
  <c r="D439"/>
  <c r="F439"/>
  <c r="H439"/>
  <c r="J439"/>
  <c r="D440"/>
  <c r="F440"/>
  <c r="H440"/>
  <c r="J440"/>
  <c r="D441"/>
  <c r="F441"/>
  <c r="H441"/>
  <c r="J441"/>
  <c r="D442"/>
  <c r="F442"/>
  <c r="H442"/>
  <c r="J442"/>
  <c r="D443"/>
  <c r="F443"/>
  <c r="H443"/>
  <c r="J443"/>
  <c r="D449"/>
  <c r="F449"/>
  <c r="H449"/>
  <c r="J449"/>
  <c r="D450"/>
  <c r="F450"/>
  <c r="H450"/>
  <c r="J450"/>
  <c r="D451"/>
  <c r="F451"/>
  <c r="H451"/>
  <c r="J451"/>
  <c r="D452"/>
  <c r="F452"/>
  <c r="H452"/>
  <c r="J452"/>
  <c r="D453"/>
  <c r="F453"/>
  <c r="H453"/>
  <c r="J453"/>
  <c r="D454"/>
  <c r="F454"/>
  <c r="H454"/>
  <c r="J454"/>
  <c r="D455"/>
  <c r="F455"/>
  <c r="H455"/>
  <c r="J455"/>
  <c r="D456"/>
  <c r="F456"/>
  <c r="H456"/>
  <c r="J456"/>
  <c r="D457"/>
  <c r="F457"/>
  <c r="H457"/>
  <c r="J457"/>
  <c r="D459"/>
  <c r="F459"/>
  <c r="H459"/>
  <c r="J459"/>
  <c r="D460"/>
  <c r="F460"/>
  <c r="H460"/>
  <c r="J460"/>
  <c r="D461"/>
  <c r="F461"/>
  <c r="H461"/>
  <c r="J461"/>
  <c r="D462"/>
  <c r="F462"/>
  <c r="H462"/>
  <c r="J462"/>
  <c r="D463"/>
  <c r="F463"/>
  <c r="H463"/>
  <c r="J463"/>
  <c r="D464"/>
  <c r="F464"/>
  <c r="H464"/>
  <c r="J464"/>
  <c r="D465"/>
  <c r="F465"/>
  <c r="H465"/>
  <c r="J465"/>
  <c r="D466"/>
  <c r="F466"/>
  <c r="H466"/>
  <c r="J466"/>
  <c r="B48"/>
  <c r="B447"/>
  <c r="D447"/>
  <c r="F447"/>
  <c r="H447"/>
  <c r="J447"/>
  <c r="B446"/>
  <c r="B445"/>
  <c r="B444"/>
  <c r="D445"/>
  <c r="F445"/>
  <c r="H445"/>
  <c r="J445"/>
  <c r="B380"/>
  <c r="D380"/>
  <c r="F380"/>
  <c r="H380"/>
  <c r="J380"/>
  <c r="B379"/>
  <c r="D379"/>
  <c r="F379"/>
  <c r="H379"/>
  <c r="J379"/>
  <c r="B378"/>
  <c r="D378"/>
  <c r="F378"/>
  <c r="H378"/>
  <c r="J378"/>
  <c r="B377"/>
  <c r="D377"/>
  <c r="F377"/>
  <c r="H377"/>
  <c r="J377"/>
  <c r="B376"/>
  <c r="D376"/>
  <c r="F376"/>
  <c r="H376"/>
  <c r="J376"/>
  <c r="B375"/>
  <c r="D375"/>
  <c r="F375"/>
  <c r="H375"/>
  <c r="J375"/>
  <c r="B374"/>
  <c r="D374"/>
  <c r="F374"/>
  <c r="H374"/>
  <c r="J374"/>
  <c r="B373"/>
  <c r="D373"/>
  <c r="F373"/>
  <c r="H373"/>
  <c r="J373"/>
  <c r="B372"/>
  <c r="D372"/>
  <c r="F372"/>
  <c r="H372"/>
  <c r="J372"/>
  <c r="B371"/>
  <c r="D371"/>
  <c r="F371"/>
  <c r="H371"/>
  <c r="J371"/>
  <c r="B370"/>
  <c r="D370"/>
  <c r="F370"/>
  <c r="H370"/>
  <c r="J370"/>
  <c r="B369"/>
  <c r="D369"/>
  <c r="F369"/>
  <c r="H369"/>
  <c r="J369"/>
  <c r="B368"/>
  <c r="D368"/>
  <c r="F368"/>
  <c r="H368"/>
  <c r="J368"/>
  <c r="B367"/>
  <c r="D367"/>
  <c r="F367"/>
  <c r="H367"/>
  <c r="J367"/>
  <c r="B366"/>
  <c r="D366"/>
  <c r="F366"/>
  <c r="H366"/>
  <c r="J366"/>
  <c r="B365"/>
  <c r="D365"/>
  <c r="F365"/>
  <c r="H365"/>
  <c r="J365"/>
  <c r="B364"/>
  <c r="D364"/>
  <c r="F364"/>
  <c r="H364"/>
  <c r="J364"/>
  <c r="B363"/>
  <c r="D363"/>
  <c r="F363"/>
  <c r="H363"/>
  <c r="J363"/>
  <c r="B362"/>
  <c r="D362"/>
  <c r="B361"/>
  <c r="D361"/>
  <c r="F361"/>
  <c r="H361"/>
  <c r="J361"/>
  <c r="B338"/>
  <c r="D338"/>
  <c r="F338"/>
  <c r="H338"/>
  <c r="J338"/>
  <c r="B337"/>
  <c r="D337"/>
  <c r="F337"/>
  <c r="H337"/>
  <c r="J337"/>
  <c r="B336"/>
  <c r="D336"/>
  <c r="F336"/>
  <c r="H336"/>
  <c r="J336"/>
  <c r="B335"/>
  <c r="D335"/>
  <c r="F335"/>
  <c r="H335"/>
  <c r="J335"/>
  <c r="B334"/>
  <c r="D334"/>
  <c r="F334"/>
  <c r="H334"/>
  <c r="J334"/>
  <c r="B333"/>
  <c r="D333"/>
  <c r="F333"/>
  <c r="H333"/>
  <c r="J333"/>
  <c r="B332"/>
  <c r="D332"/>
  <c r="F332"/>
  <c r="H332"/>
  <c r="J332"/>
  <c r="B331"/>
  <c r="D331"/>
  <c r="F331"/>
  <c r="H331"/>
  <c r="J331"/>
  <c r="B330"/>
  <c r="D330"/>
  <c r="F330"/>
  <c r="H330"/>
  <c r="J330"/>
  <c r="B329"/>
  <c r="D329"/>
  <c r="F329"/>
  <c r="H329"/>
  <c r="J329"/>
  <c r="B328"/>
  <c r="D328"/>
  <c r="F328"/>
  <c r="H328"/>
  <c r="J328"/>
  <c r="B327"/>
  <c r="D327"/>
  <c r="F327"/>
  <c r="H327"/>
  <c r="J327"/>
  <c r="B326"/>
  <c r="D326"/>
  <c r="F326"/>
  <c r="H326"/>
  <c r="J326"/>
  <c r="B325"/>
  <c r="D325"/>
  <c r="F325"/>
  <c r="H325"/>
  <c r="J325"/>
  <c r="B324"/>
  <c r="D324"/>
  <c r="F324"/>
  <c r="H324"/>
  <c r="J324"/>
  <c r="B323"/>
  <c r="D323"/>
  <c r="F323"/>
  <c r="H323"/>
  <c r="J323"/>
  <c r="B322"/>
  <c r="D322"/>
  <c r="F322"/>
  <c r="H322"/>
  <c r="J322"/>
  <c r="B321"/>
  <c r="D321"/>
  <c r="F321"/>
  <c r="H321"/>
  <c r="J321"/>
  <c r="B320"/>
  <c r="D320"/>
  <c r="F320"/>
  <c r="H320"/>
  <c r="J320"/>
  <c r="B319"/>
  <c r="D319"/>
  <c r="F319"/>
  <c r="H319"/>
  <c r="J319"/>
  <c r="B152"/>
  <c r="D152"/>
  <c r="F152"/>
  <c r="H152"/>
  <c r="J152"/>
  <c r="B151"/>
  <c r="D151"/>
  <c r="F151"/>
  <c r="H151"/>
  <c r="J151"/>
  <c r="B150"/>
  <c r="D150"/>
  <c r="F150"/>
  <c r="H150"/>
  <c r="J150"/>
  <c r="B149"/>
  <c r="D149"/>
  <c r="F149"/>
  <c r="H149"/>
  <c r="J149"/>
  <c r="B148"/>
  <c r="D148"/>
  <c r="F148"/>
  <c r="H148"/>
  <c r="J148"/>
  <c r="B147"/>
  <c r="D147"/>
  <c r="F147"/>
  <c r="H147"/>
  <c r="J147"/>
  <c r="B146"/>
  <c r="D146"/>
  <c r="F146"/>
  <c r="H146"/>
  <c r="J146"/>
  <c r="B145"/>
  <c r="D145"/>
  <c r="F145"/>
  <c r="H145"/>
  <c r="J145"/>
  <c r="B144"/>
  <c r="D144"/>
  <c r="F144"/>
  <c r="H144"/>
  <c r="J144"/>
  <c r="B143"/>
  <c r="D143"/>
  <c r="F143"/>
  <c r="H143"/>
  <c r="J143"/>
  <c r="B142"/>
  <c r="D142"/>
  <c r="F142"/>
  <c r="H142"/>
  <c r="J142"/>
  <c r="B141"/>
  <c r="D141"/>
  <c r="F141"/>
  <c r="H141"/>
  <c r="J141"/>
  <c r="B140"/>
  <c r="D140"/>
  <c r="F140"/>
  <c r="H140"/>
  <c r="J140"/>
  <c r="B139"/>
  <c r="D139"/>
  <c r="F139"/>
  <c r="H139"/>
  <c r="J139"/>
  <c r="B138"/>
  <c r="D138"/>
  <c r="F138"/>
  <c r="H138"/>
  <c r="J138"/>
  <c r="B137"/>
  <c r="D137"/>
  <c r="F137"/>
  <c r="H137"/>
  <c r="J137"/>
  <c r="B136"/>
  <c r="D136"/>
  <c r="F136"/>
  <c r="H136"/>
  <c r="J136"/>
  <c r="B135"/>
  <c r="D135"/>
  <c r="F135"/>
  <c r="H135"/>
  <c r="J135"/>
  <c r="B134"/>
  <c r="D134"/>
  <c r="F134"/>
  <c r="H134"/>
  <c r="J134"/>
  <c r="B133"/>
  <c r="D133"/>
  <c r="B10"/>
  <c r="B27"/>
  <c r="B70"/>
  <c r="D70"/>
  <c r="F70"/>
  <c r="H70"/>
  <c r="J70"/>
  <c r="B71"/>
  <c r="D71"/>
  <c r="F71"/>
  <c r="H71"/>
  <c r="J71"/>
  <c r="B72"/>
  <c r="D72"/>
  <c r="F72"/>
  <c r="H72"/>
  <c r="J72"/>
  <c r="B73"/>
  <c r="D73"/>
  <c r="F73"/>
  <c r="H73"/>
  <c r="J73"/>
  <c r="B74"/>
  <c r="D74"/>
  <c r="F74"/>
  <c r="H74"/>
  <c r="J74"/>
  <c r="B75"/>
  <c r="D75"/>
  <c r="F75"/>
  <c r="H75"/>
  <c r="J75"/>
  <c r="B76"/>
  <c r="D76"/>
  <c r="F76"/>
  <c r="H76"/>
  <c r="J76"/>
  <c r="B77"/>
  <c r="D77"/>
  <c r="F77"/>
  <c r="H77"/>
  <c r="J77"/>
  <c r="B78"/>
  <c r="D78"/>
  <c r="F78"/>
  <c r="H78"/>
  <c r="J78"/>
  <c r="B79"/>
  <c r="D79"/>
  <c r="F79"/>
  <c r="H79"/>
  <c r="J79"/>
  <c r="B80"/>
  <c r="D80"/>
  <c r="F80"/>
  <c r="H80"/>
  <c r="J80"/>
  <c r="B81"/>
  <c r="D81"/>
  <c r="F81"/>
  <c r="H81"/>
  <c r="J81"/>
  <c r="B82"/>
  <c r="D82"/>
  <c r="F82"/>
  <c r="H82"/>
  <c r="J82"/>
  <c r="B83"/>
  <c r="D83"/>
  <c r="F83"/>
  <c r="H83"/>
  <c r="J83"/>
  <c r="B84"/>
  <c r="D84"/>
  <c r="F84"/>
  <c r="H84"/>
  <c r="J84"/>
  <c r="B85"/>
  <c r="D85"/>
  <c r="F85"/>
  <c r="H85"/>
  <c r="J85"/>
  <c r="B86"/>
  <c r="D86"/>
  <c r="F86"/>
  <c r="H86"/>
  <c r="J86"/>
  <c r="B87"/>
  <c r="D87"/>
  <c r="F87"/>
  <c r="H87"/>
  <c r="J87"/>
  <c r="B88"/>
  <c r="D88"/>
  <c r="F88"/>
  <c r="H88"/>
  <c r="J88"/>
  <c r="B89"/>
  <c r="D89"/>
  <c r="F89"/>
  <c r="H89"/>
  <c r="J89"/>
  <c r="B90"/>
  <c r="B111"/>
  <c r="B153"/>
  <c r="B174"/>
  <c r="B195"/>
  <c r="B216"/>
  <c r="B237"/>
  <c r="B255"/>
  <c r="B276"/>
  <c r="B297"/>
  <c r="B339"/>
  <c r="B381"/>
  <c r="B402"/>
  <c r="B423"/>
  <c r="B448"/>
  <c r="D446"/>
  <c r="F446"/>
  <c r="H446"/>
  <c r="J446"/>
  <c r="D402"/>
  <c r="F402"/>
  <c r="H402"/>
  <c r="J402"/>
  <c r="B69"/>
  <c r="B360"/>
  <c r="B318"/>
  <c r="D255"/>
  <c r="F255"/>
  <c r="H255"/>
  <c r="J255"/>
  <c r="D339"/>
  <c r="F339"/>
  <c r="H339"/>
  <c r="J339"/>
  <c r="D237"/>
  <c r="F237"/>
  <c r="H237"/>
  <c r="J237"/>
  <c r="D216"/>
  <c r="F216"/>
  <c r="H216"/>
  <c r="J216"/>
  <c r="D195"/>
  <c r="F195"/>
  <c r="H195"/>
  <c r="J195"/>
  <c r="D174"/>
  <c r="F174"/>
  <c r="H174"/>
  <c r="J174"/>
  <c r="D153"/>
  <c r="F153"/>
  <c r="H153"/>
  <c r="J153"/>
  <c r="D111"/>
  <c r="F111"/>
  <c r="H111"/>
  <c r="J111"/>
  <c r="D90"/>
  <c r="F90"/>
  <c r="H90"/>
  <c r="J90"/>
  <c r="D48"/>
  <c r="F48"/>
  <c r="H48"/>
  <c r="J48"/>
  <c r="D27"/>
  <c r="F27"/>
  <c r="H27"/>
  <c r="J27"/>
  <c r="D10"/>
  <c r="F10"/>
  <c r="D448"/>
  <c r="F448"/>
  <c r="D423"/>
  <c r="F423"/>
  <c r="H423"/>
  <c r="J423"/>
  <c r="D381"/>
  <c r="F381"/>
  <c r="H381"/>
  <c r="J381"/>
  <c r="D297"/>
  <c r="F297"/>
  <c r="H297"/>
  <c r="J297"/>
  <c r="D276"/>
  <c r="F276"/>
  <c r="H276"/>
  <c r="J276"/>
  <c r="E467"/>
  <c r="D444"/>
  <c r="F444"/>
  <c r="H444"/>
  <c r="J444"/>
  <c r="F362"/>
  <c r="H362"/>
  <c r="J362"/>
  <c r="D360"/>
  <c r="F360"/>
  <c r="H360"/>
  <c r="J360"/>
  <c r="F133"/>
  <c r="H133"/>
  <c r="J133"/>
  <c r="D132"/>
  <c r="F132"/>
  <c r="D69"/>
  <c r="F69"/>
  <c r="H69"/>
  <c r="J69"/>
  <c r="B132"/>
  <c r="B467"/>
  <c r="D318"/>
  <c r="F318"/>
  <c r="H318"/>
  <c r="J318"/>
  <c r="H448"/>
  <c r="J448"/>
  <c r="H132"/>
  <c r="J132"/>
  <c r="D467"/>
  <c r="H10"/>
  <c r="J10"/>
  <c r="F467"/>
  <c r="I467"/>
  <c r="C467"/>
  <c r="G467"/>
  <c r="H467"/>
  <c r="J467"/>
</calcChain>
</file>

<file path=xl/sharedStrings.xml><?xml version="1.0" encoding="utf-8"?>
<sst xmlns="http://schemas.openxmlformats.org/spreadsheetml/2006/main" count="473" uniqueCount="54">
  <si>
    <t>Наименование</t>
  </si>
  <si>
    <t>Рыбинский муниципальный район</t>
  </si>
  <si>
    <t>Ростовский муниципальный район</t>
  </si>
  <si>
    <t>Угличский муниципальный район</t>
  </si>
  <si>
    <t>Тутаевский муниципальный район</t>
  </si>
  <si>
    <t>Большесельский муниципальный район</t>
  </si>
  <si>
    <t>Борисоглебский муниципальный район</t>
  </si>
  <si>
    <t>Брейтовский муниципальный район</t>
  </si>
  <si>
    <t>Гаврилов-Ямский муниципальный район</t>
  </si>
  <si>
    <t>Даниловский муниципальный район</t>
  </si>
  <si>
    <t>Любимский муниципальный район</t>
  </si>
  <si>
    <t>Некоузский муниципальный район</t>
  </si>
  <si>
    <t>Некрасовский муниципальный район</t>
  </si>
  <si>
    <t>Первомайский муниципальный район</t>
  </si>
  <si>
    <t>Переславский муниципальный район</t>
  </si>
  <si>
    <t>Пошехонский муниципальный район</t>
  </si>
  <si>
    <t>Ярославский муниципальный район</t>
  </si>
  <si>
    <t>Мышкинский муниципальный район</t>
  </si>
  <si>
    <t>городской округ г. Ярославль</t>
  </si>
  <si>
    <t>городской округ г. Переславль-Залесский</t>
  </si>
  <si>
    <t>городской округ г. Рыбинск</t>
  </si>
  <si>
    <t xml:space="preserve">к Закону Ярославской области </t>
  </si>
  <si>
    <t>РАСПРЕДЕЛЕНИЕ</t>
  </si>
  <si>
    <t>2. Субвенция на предоставление гражданам субсидий на оплату жилого помещения и коммунальных услуг</t>
  </si>
  <si>
    <t>2010 год       (тыс. руб.)</t>
  </si>
  <si>
    <t>ВСЕГО</t>
  </si>
  <si>
    <t>4. 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</si>
  <si>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 xml:space="preserve">6. Субвенция на содержание учреждений социального обслуживания </t>
  </si>
  <si>
    <t>7. Субвенция на денежные выплаты</t>
  </si>
  <si>
    <t xml:space="preserve">8. 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  </t>
  </si>
  <si>
    <t>9. Субвенция на компенсацию расходов на содержание ребенка в дошкольной образовательной организации</t>
  </si>
  <si>
    <t>10. Субвенция на государственную поддержку опеки и  попечительства</t>
  </si>
  <si>
    <t>12. Субвенция на выплаты врачам общей практики, работникам, оказывающим помощь больным с сосудистыми заболеваниями, и медицинским работникам, оказывающим неонатальную и реанимационную помощь детям</t>
  </si>
  <si>
    <t xml:space="preserve">13. Субвенция на организацию образовательного процесса в образовательных учреждениях </t>
  </si>
  <si>
    <t>14. Субвенция на обеспечение  бесплатным питанием обучающихся муниципальных общеобразовательных учреждений</t>
  </si>
  <si>
    <t>17. Субвенция на обеспечение деятельности   органов опеки и попечительства</t>
  </si>
  <si>
    <t>18. Субвенция на социальную поддержку отдельных категорий  граждан</t>
  </si>
  <si>
    <t>19. Субвенция на предоставление субсидий на оплату жилого помещения и коммунальных услуг безработным гражданам</t>
  </si>
  <si>
    <t>21. Субвенция  на содержание ребенка в семье опекуна и приемной семье, а также вознаграждение, причитающееся приемному родителю</t>
  </si>
  <si>
    <t>5. Субвенция на освобождение от оплаты стоимости  проезда лиц, находящихся под диспансерным наблюдением в связи с туберкулезом, и больных туберкулезом</t>
  </si>
  <si>
    <t xml:space="preserve">11. 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 </t>
  </si>
  <si>
    <t>16. Субвенция  на обеспечение деятельности органов местного самоуправления в сфере социальной защиты населения</t>
  </si>
  <si>
    <t>15. Субвенция на обеспечение профилактики безнадзорности, правонарушений несовершеннолетних и защиты их прав</t>
  </si>
  <si>
    <t>23. Субвенция на освобождение от оплаты стоимости  проезда детей из многодетных семей, обучающихся в общеобразовательных учреждениях</t>
  </si>
  <si>
    <t>3. Субвенция на оказание социальной помощи отдельным категориям граждан</t>
  </si>
  <si>
    <t xml:space="preserve">субвенций бюджетам муниципальных районов                               (городских округов) Ярославской области                                               на осуществление государственных полномочий Ярославской области на 2010 год </t>
  </si>
  <si>
    <t>1. 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</si>
  <si>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20. 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</si>
  <si>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 xml:space="preserve">Уточнение </t>
  </si>
  <si>
    <t>22. Субвенция на содержание специализированных учреждений в сфере социальной защиты населения</t>
  </si>
  <si>
    <t>уточнение июня</t>
  </si>
  <si>
    <t>уточнение</t>
  </si>
  <si>
    <t>Приложение 6</t>
  </si>
  <si>
    <t>от 01.10.2010 № 26-з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</si>
</sst>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9">
    <font>
      <sz val="10"/>
      <name val="Times New Roman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Fill="1"/>
    <xf numFmtId="0" fontId="2" fillId="0" borderId="1" xfId="0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/>
    <xf numFmtId="0" fontId="6" fillId="0" borderId="1" xfId="0" applyFont="1" applyFill="1" applyBorder="1" applyAlignment="1">
      <alignment horizontal="left" wrapText="1"/>
    </xf>
    <xf numFmtId="3" fontId="3" fillId="0" borderId="0" xfId="0" applyNumberFormat="1" applyFont="1" applyFill="1"/>
    <xf numFmtId="3" fontId="2" fillId="0" borderId="1" xfId="0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wrapText="1"/>
    </xf>
    <xf numFmtId="164" fontId="6" fillId="0" borderId="1" xfId="1" applyNumberFormat="1" applyFont="1" applyFill="1" applyBorder="1" applyAlignment="1"/>
    <xf numFmtId="164" fontId="7" fillId="0" borderId="1" xfId="1" applyNumberFormat="1" applyFont="1" applyFill="1" applyBorder="1" applyAlignment="1"/>
    <xf numFmtId="0" fontId="6" fillId="0" borderId="1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wrapText="1"/>
    </xf>
    <xf numFmtId="164" fontId="7" fillId="0" borderId="2" xfId="1" applyNumberFormat="1" applyFont="1" applyFill="1" applyBorder="1" applyAlignment="1"/>
    <xf numFmtId="164" fontId="2" fillId="0" borderId="2" xfId="1" applyNumberFormat="1" applyFont="1" applyFill="1" applyBorder="1" applyAlignment="1"/>
    <xf numFmtId="164" fontId="6" fillId="0" borderId="2" xfId="1" applyNumberFormat="1" applyFont="1" applyFill="1" applyBorder="1" applyAlignment="1"/>
    <xf numFmtId="0" fontId="3" fillId="0" borderId="1" xfId="0" applyFont="1" applyFill="1" applyBorder="1"/>
    <xf numFmtId="0" fontId="0" fillId="0" borderId="1" xfId="0" applyBorder="1"/>
    <xf numFmtId="164" fontId="7" fillId="0" borderId="1" xfId="1" applyNumberFormat="1" applyFont="1" applyFill="1" applyBorder="1" applyAlignment="1">
      <alignment wrapText="1"/>
    </xf>
    <xf numFmtId="165" fontId="7" fillId="0" borderId="1" xfId="1" applyNumberFormat="1" applyFont="1" applyFill="1" applyBorder="1" applyAlignment="1">
      <alignment horizontal="center"/>
    </xf>
    <xf numFmtId="165" fontId="5" fillId="0" borderId="2" xfId="1" applyNumberFormat="1" applyFont="1" applyFill="1" applyBorder="1" applyAlignment="1">
      <alignment wrapText="1"/>
    </xf>
    <xf numFmtId="165" fontId="7" fillId="0" borderId="1" xfId="1" applyNumberFormat="1" applyFont="1" applyFill="1" applyBorder="1" applyAlignment="1"/>
    <xf numFmtId="0" fontId="2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2" fillId="0" borderId="1" xfId="0" applyFont="1" applyBorder="1"/>
    <xf numFmtId="1" fontId="3" fillId="0" borderId="0" xfId="0" applyNumberFormat="1" applyFont="1" applyFill="1"/>
    <xf numFmtId="1" fontId="2" fillId="0" borderId="1" xfId="0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wrapText="1"/>
    </xf>
    <xf numFmtId="1" fontId="7" fillId="0" borderId="1" xfId="1" applyNumberFormat="1" applyFont="1" applyFill="1" applyBorder="1" applyAlignment="1">
      <alignment wrapText="1"/>
    </xf>
    <xf numFmtId="1" fontId="7" fillId="0" borderId="1" xfId="1" applyNumberFormat="1" applyFont="1" applyFill="1" applyBorder="1" applyAlignment="1"/>
    <xf numFmtId="1" fontId="6" fillId="0" borderId="1" xfId="1" applyNumberFormat="1" applyFont="1" applyFill="1" applyBorder="1" applyAlignment="1"/>
    <xf numFmtId="0" fontId="7" fillId="0" borderId="1" xfId="1" applyNumberFormat="1" applyFont="1" applyFill="1" applyBorder="1" applyAlignment="1">
      <alignment horizontal="right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7"/>
  <sheetViews>
    <sheetView tabSelected="1" view="pageBreakPreview" zoomScaleNormal="100" zoomScaleSheetLayoutView="100" workbookViewId="0">
      <selection activeCell="A4" sqref="A4"/>
    </sheetView>
  </sheetViews>
  <sheetFormatPr defaultColWidth="9.1640625" defaultRowHeight="12.75"/>
  <cols>
    <col min="1" max="1" width="60.33203125" style="1" customWidth="1"/>
    <col min="2" max="2" width="16" style="9" hidden="1" customWidth="1"/>
    <col min="3" max="3" width="15.6640625" style="1" hidden="1" customWidth="1"/>
    <col min="4" max="4" width="16" style="1" hidden="1" customWidth="1"/>
    <col min="5" max="5" width="13.83203125" style="1" hidden="1" customWidth="1"/>
    <col min="6" max="6" width="16" style="1" hidden="1" customWidth="1"/>
    <col min="7" max="7" width="13" style="29" hidden="1" customWidth="1"/>
    <col min="8" max="9" width="16" style="1" hidden="1" customWidth="1"/>
    <col min="10" max="10" width="16" style="1" bestFit="1" customWidth="1"/>
    <col min="11" max="16384" width="9.1640625" style="1"/>
  </cols>
  <sheetData>
    <row r="1" spans="1:10" ht="15.75">
      <c r="A1" s="37" t="s">
        <v>52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15.75">
      <c r="A2" s="37" t="s">
        <v>21</v>
      </c>
      <c r="B2" s="37"/>
      <c r="C2" s="37"/>
      <c r="D2" s="37"/>
      <c r="E2" s="37"/>
      <c r="F2" s="37"/>
      <c r="G2" s="37"/>
      <c r="H2" s="37"/>
      <c r="I2" s="37"/>
      <c r="J2" s="37"/>
    </row>
    <row r="3" spans="1:10" ht="15.75">
      <c r="A3" s="37" t="s">
        <v>53</v>
      </c>
      <c r="B3" s="37"/>
      <c r="C3" s="37"/>
      <c r="D3" s="37"/>
      <c r="E3" s="37"/>
      <c r="F3" s="37"/>
      <c r="G3" s="37"/>
      <c r="H3" s="37"/>
      <c r="I3" s="37"/>
      <c r="J3" s="37"/>
    </row>
    <row r="6" spans="1:10" ht="18.75">
      <c r="A6" s="38" t="s">
        <v>22</v>
      </c>
      <c r="B6" s="38"/>
      <c r="C6" s="38"/>
      <c r="D6" s="38"/>
      <c r="E6" s="38"/>
      <c r="F6" s="38"/>
      <c r="G6" s="38"/>
      <c r="H6" s="38"/>
      <c r="I6" s="38"/>
      <c r="J6" s="38"/>
    </row>
    <row r="7" spans="1:10" ht="73.5" customHeight="1">
      <c r="A7" s="36" t="s">
        <v>45</v>
      </c>
      <c r="B7" s="36"/>
      <c r="C7" s="36"/>
      <c r="D7" s="36"/>
      <c r="E7" s="36"/>
      <c r="F7" s="36"/>
      <c r="G7" s="36"/>
      <c r="H7" s="36"/>
      <c r="I7" s="36"/>
      <c r="J7" s="36"/>
    </row>
    <row r="8" spans="1:10" ht="13.5" customHeight="1">
      <c r="A8" s="5"/>
    </row>
    <row r="9" spans="1:10" ht="31.5">
      <c r="A9" s="4" t="s">
        <v>0</v>
      </c>
      <c r="B9" s="15" t="s">
        <v>24</v>
      </c>
      <c r="C9" s="10" t="s">
        <v>48</v>
      </c>
      <c r="D9" s="10" t="s">
        <v>24</v>
      </c>
      <c r="E9" s="10" t="s">
        <v>48</v>
      </c>
      <c r="F9" s="10" t="s">
        <v>24</v>
      </c>
      <c r="G9" s="30" t="s">
        <v>50</v>
      </c>
      <c r="H9" s="10" t="s">
        <v>24</v>
      </c>
      <c r="I9" s="10" t="s">
        <v>51</v>
      </c>
      <c r="J9" s="10" t="s">
        <v>24</v>
      </c>
    </row>
    <row r="10" spans="1:10" ht="78" hidden="1" customHeight="1">
      <c r="A10" s="6" t="s">
        <v>46</v>
      </c>
      <c r="B10" s="16">
        <f>SUM(B11:B26)</f>
        <v>77000</v>
      </c>
      <c r="C10" s="16">
        <f>SUM(C11:C26)</f>
        <v>0</v>
      </c>
      <c r="D10" s="11">
        <f>SUM(D11:D26)</f>
        <v>77000</v>
      </c>
      <c r="E10" s="24">
        <f>SUM(E11:E26)</f>
        <v>0</v>
      </c>
      <c r="F10" s="11">
        <f>D10+E10</f>
        <v>77000</v>
      </c>
      <c r="G10" s="31">
        <f>SUM(G11:G26)</f>
        <v>0</v>
      </c>
      <c r="H10" s="11">
        <f>F10+G10</f>
        <v>77000</v>
      </c>
      <c r="I10" s="31">
        <f>SUM(I11:I26)</f>
        <v>0</v>
      </c>
      <c r="J10" s="11">
        <f>H10+I10</f>
        <v>77000</v>
      </c>
    </row>
    <row r="11" spans="1:10" ht="15.75" hidden="1" customHeight="1">
      <c r="A11" s="2" t="s">
        <v>18</v>
      </c>
      <c r="B11" s="17">
        <v>32540</v>
      </c>
      <c r="C11" s="20"/>
      <c r="D11" s="13">
        <f t="shared" ref="D11:D76" si="0">B11+C11</f>
        <v>32540</v>
      </c>
      <c r="E11" s="25">
        <v>-6070</v>
      </c>
      <c r="F11" s="22">
        <f t="shared" ref="F11:F76" si="1">D11+E11</f>
        <v>26470</v>
      </c>
      <c r="G11" s="32">
        <v>-4050</v>
      </c>
      <c r="H11" s="22">
        <f t="shared" ref="H11:H75" si="2">F11+G11</f>
        <v>22420</v>
      </c>
      <c r="I11" s="22"/>
      <c r="J11" s="22">
        <f t="shared" ref="J11:J74" si="3">H11+I11</f>
        <v>22420</v>
      </c>
    </row>
    <row r="12" spans="1:10" ht="15.75" hidden="1" customHeight="1">
      <c r="A12" s="2" t="s">
        <v>20</v>
      </c>
      <c r="B12" s="17">
        <v>14000</v>
      </c>
      <c r="C12" s="20"/>
      <c r="D12" s="13">
        <f t="shared" si="0"/>
        <v>14000</v>
      </c>
      <c r="E12" s="25"/>
      <c r="F12" s="22">
        <f t="shared" si="1"/>
        <v>14000</v>
      </c>
      <c r="G12" s="32"/>
      <c r="H12" s="22">
        <f t="shared" si="2"/>
        <v>14000</v>
      </c>
      <c r="I12" s="22"/>
      <c r="J12" s="22">
        <f t="shared" si="3"/>
        <v>14000</v>
      </c>
    </row>
    <row r="13" spans="1:10" ht="15.75" hidden="1" customHeight="1">
      <c r="A13" s="2" t="s">
        <v>1</v>
      </c>
      <c r="B13" s="17">
        <v>3500</v>
      </c>
      <c r="C13" s="20"/>
      <c r="D13" s="13">
        <f t="shared" si="0"/>
        <v>3500</v>
      </c>
      <c r="E13" s="25"/>
      <c r="F13" s="22">
        <f t="shared" si="1"/>
        <v>3500</v>
      </c>
      <c r="G13" s="32"/>
      <c r="H13" s="22">
        <f t="shared" si="2"/>
        <v>3500</v>
      </c>
      <c r="I13" s="22"/>
      <c r="J13" s="22">
        <f t="shared" si="3"/>
        <v>3500</v>
      </c>
    </row>
    <row r="14" spans="1:10" ht="15.75" hidden="1" customHeight="1">
      <c r="A14" s="2" t="s">
        <v>2</v>
      </c>
      <c r="B14" s="17">
        <v>2900</v>
      </c>
      <c r="C14" s="20"/>
      <c r="D14" s="13">
        <f t="shared" si="0"/>
        <v>2900</v>
      </c>
      <c r="E14" s="25">
        <v>800</v>
      </c>
      <c r="F14" s="22">
        <f t="shared" si="1"/>
        <v>3700</v>
      </c>
      <c r="G14" s="32"/>
      <c r="H14" s="22">
        <f t="shared" si="2"/>
        <v>3700</v>
      </c>
      <c r="I14" s="22"/>
      <c r="J14" s="22">
        <f t="shared" si="3"/>
        <v>3700</v>
      </c>
    </row>
    <row r="15" spans="1:10" ht="15.75" hidden="1" customHeight="1">
      <c r="A15" s="2" t="s">
        <v>19</v>
      </c>
      <c r="B15" s="17">
        <v>6000</v>
      </c>
      <c r="C15" s="20"/>
      <c r="D15" s="13">
        <f t="shared" si="0"/>
        <v>6000</v>
      </c>
      <c r="E15" s="25"/>
      <c r="F15" s="22">
        <f t="shared" si="1"/>
        <v>6000</v>
      </c>
      <c r="G15" s="32"/>
      <c r="H15" s="22">
        <f t="shared" si="2"/>
        <v>6000</v>
      </c>
      <c r="I15" s="22"/>
      <c r="J15" s="22">
        <f t="shared" si="3"/>
        <v>6000</v>
      </c>
    </row>
    <row r="16" spans="1:10" ht="15.75" hidden="1" customHeight="1">
      <c r="A16" s="2" t="s">
        <v>3</v>
      </c>
      <c r="B16" s="17">
        <v>3700</v>
      </c>
      <c r="C16" s="20"/>
      <c r="D16" s="13">
        <f t="shared" si="0"/>
        <v>3700</v>
      </c>
      <c r="E16" s="25">
        <v>3000</v>
      </c>
      <c r="F16" s="22">
        <f t="shared" si="1"/>
        <v>6700</v>
      </c>
      <c r="G16" s="32"/>
      <c r="H16" s="22">
        <f t="shared" si="2"/>
        <v>6700</v>
      </c>
      <c r="I16" s="22"/>
      <c r="J16" s="22">
        <f t="shared" si="3"/>
        <v>6700</v>
      </c>
    </row>
    <row r="17" spans="1:10" ht="15.75" hidden="1" customHeight="1">
      <c r="A17" s="2" t="s">
        <v>5</v>
      </c>
      <c r="B17" s="17">
        <v>2000</v>
      </c>
      <c r="C17" s="20"/>
      <c r="D17" s="13">
        <f t="shared" si="0"/>
        <v>2000</v>
      </c>
      <c r="E17" s="25"/>
      <c r="F17" s="22">
        <f t="shared" si="1"/>
        <v>2000</v>
      </c>
      <c r="G17" s="32"/>
      <c r="H17" s="22">
        <f t="shared" si="2"/>
        <v>2000</v>
      </c>
      <c r="I17" s="22"/>
      <c r="J17" s="22">
        <f t="shared" si="3"/>
        <v>2000</v>
      </c>
    </row>
    <row r="18" spans="1:10" ht="15.75" hidden="1" customHeight="1">
      <c r="A18" s="2" t="s">
        <v>7</v>
      </c>
      <c r="B18" s="17">
        <v>2200</v>
      </c>
      <c r="C18" s="20"/>
      <c r="D18" s="13">
        <f t="shared" si="0"/>
        <v>2200</v>
      </c>
      <c r="E18" s="25">
        <v>-1200</v>
      </c>
      <c r="F18" s="22">
        <f t="shared" si="1"/>
        <v>1000</v>
      </c>
      <c r="G18" s="32"/>
      <c r="H18" s="22">
        <f t="shared" si="2"/>
        <v>1000</v>
      </c>
      <c r="I18" s="22"/>
      <c r="J18" s="22">
        <f t="shared" si="3"/>
        <v>1000</v>
      </c>
    </row>
    <row r="19" spans="1:10" ht="15.75" hidden="1" customHeight="1">
      <c r="A19" s="2" t="s">
        <v>8</v>
      </c>
      <c r="B19" s="17"/>
      <c r="C19" s="20"/>
      <c r="D19" s="13"/>
      <c r="E19" s="25"/>
      <c r="F19" s="22"/>
      <c r="G19" s="32">
        <v>4050</v>
      </c>
      <c r="H19" s="22">
        <f t="shared" si="2"/>
        <v>4050</v>
      </c>
      <c r="I19" s="22"/>
      <c r="J19" s="22">
        <f t="shared" si="3"/>
        <v>4050</v>
      </c>
    </row>
    <row r="20" spans="1:10" ht="15.75" hidden="1" customHeight="1">
      <c r="A20" s="2" t="s">
        <v>9</v>
      </c>
      <c r="B20" s="17"/>
      <c r="C20" s="20"/>
      <c r="D20" s="13"/>
      <c r="E20" s="25">
        <v>2270</v>
      </c>
      <c r="F20" s="22">
        <f t="shared" si="1"/>
        <v>2270</v>
      </c>
      <c r="G20" s="32"/>
      <c r="H20" s="22">
        <f t="shared" si="2"/>
        <v>2270</v>
      </c>
      <c r="I20" s="22"/>
      <c r="J20" s="22">
        <f t="shared" si="3"/>
        <v>2270</v>
      </c>
    </row>
    <row r="21" spans="1:10" ht="15.75" hidden="1" customHeight="1">
      <c r="A21" s="2" t="s">
        <v>17</v>
      </c>
      <c r="B21" s="17">
        <v>1300</v>
      </c>
      <c r="C21" s="20"/>
      <c r="D21" s="13">
        <f t="shared" si="0"/>
        <v>1300</v>
      </c>
      <c r="E21" s="25"/>
      <c r="F21" s="22">
        <f t="shared" si="1"/>
        <v>1300</v>
      </c>
      <c r="G21" s="32"/>
      <c r="H21" s="22">
        <f t="shared" si="2"/>
        <v>1300</v>
      </c>
      <c r="I21" s="22"/>
      <c r="J21" s="22">
        <f t="shared" si="3"/>
        <v>1300</v>
      </c>
    </row>
    <row r="22" spans="1:10" ht="15.75" hidden="1" customHeight="1">
      <c r="A22" s="2" t="s">
        <v>11</v>
      </c>
      <c r="B22" s="17">
        <v>600</v>
      </c>
      <c r="C22" s="20"/>
      <c r="D22" s="13">
        <f t="shared" si="0"/>
        <v>600</v>
      </c>
      <c r="E22" s="25"/>
      <c r="F22" s="22">
        <f t="shared" si="1"/>
        <v>600</v>
      </c>
      <c r="G22" s="32"/>
      <c r="H22" s="22">
        <f t="shared" si="2"/>
        <v>600</v>
      </c>
      <c r="I22" s="22"/>
      <c r="J22" s="22">
        <f t="shared" si="3"/>
        <v>600</v>
      </c>
    </row>
    <row r="23" spans="1:10" ht="15.75" hidden="1" customHeight="1">
      <c r="A23" s="2" t="s">
        <v>12</v>
      </c>
      <c r="B23" s="17">
        <v>3600</v>
      </c>
      <c r="C23" s="20"/>
      <c r="D23" s="13">
        <f t="shared" si="0"/>
        <v>3600</v>
      </c>
      <c r="E23" s="25"/>
      <c r="F23" s="13">
        <f t="shared" si="1"/>
        <v>3600</v>
      </c>
      <c r="G23" s="33"/>
      <c r="H23" s="13">
        <f t="shared" si="2"/>
        <v>3600</v>
      </c>
      <c r="I23" s="13"/>
      <c r="J23" s="13">
        <f t="shared" si="3"/>
        <v>3600</v>
      </c>
    </row>
    <row r="24" spans="1:10" ht="16.5" hidden="1" customHeight="1">
      <c r="A24" s="2" t="s">
        <v>13</v>
      </c>
      <c r="B24" s="17">
        <v>660</v>
      </c>
      <c r="C24" s="20"/>
      <c r="D24" s="13">
        <f t="shared" si="0"/>
        <v>660</v>
      </c>
      <c r="E24" s="25"/>
      <c r="F24" s="13">
        <f t="shared" si="1"/>
        <v>660</v>
      </c>
      <c r="G24" s="33"/>
      <c r="H24" s="13">
        <f t="shared" si="2"/>
        <v>660</v>
      </c>
      <c r="I24" s="13"/>
      <c r="J24" s="13">
        <f t="shared" si="3"/>
        <v>660</v>
      </c>
    </row>
    <row r="25" spans="1:10" ht="15.75" hidden="1" customHeight="1">
      <c r="A25" s="2" t="s">
        <v>14</v>
      </c>
      <c r="B25" s="17">
        <v>2600</v>
      </c>
      <c r="C25" s="20"/>
      <c r="D25" s="13">
        <f t="shared" si="0"/>
        <v>2600</v>
      </c>
      <c r="E25" s="25"/>
      <c r="F25" s="13">
        <f t="shared" si="1"/>
        <v>2600</v>
      </c>
      <c r="G25" s="33"/>
      <c r="H25" s="13">
        <f t="shared" si="2"/>
        <v>2600</v>
      </c>
      <c r="I25" s="13"/>
      <c r="J25" s="13">
        <f t="shared" si="3"/>
        <v>2600</v>
      </c>
    </row>
    <row r="26" spans="1:10" ht="16.5" hidden="1" customHeight="1">
      <c r="A26" s="2" t="s">
        <v>16</v>
      </c>
      <c r="B26" s="17">
        <v>1400</v>
      </c>
      <c r="C26" s="20"/>
      <c r="D26" s="13">
        <f t="shared" si="0"/>
        <v>1400</v>
      </c>
      <c r="E26" s="25">
        <v>1200</v>
      </c>
      <c r="F26" s="13">
        <f t="shared" si="1"/>
        <v>2600</v>
      </c>
      <c r="G26" s="33"/>
      <c r="H26" s="13">
        <f t="shared" si="2"/>
        <v>2600</v>
      </c>
      <c r="I26" s="13"/>
      <c r="J26" s="13">
        <f t="shared" si="3"/>
        <v>2600</v>
      </c>
    </row>
    <row r="27" spans="1:10" ht="47.25" hidden="1" customHeight="1">
      <c r="A27" s="6" t="s">
        <v>23</v>
      </c>
      <c r="B27" s="11">
        <f>SUM(B28:B47)</f>
        <v>448715</v>
      </c>
      <c r="C27" s="11">
        <f>SUM(C28:C47)</f>
        <v>0</v>
      </c>
      <c r="D27" s="11">
        <f>SUM(D28:D47)</f>
        <v>448715</v>
      </c>
      <c r="E27" s="11"/>
      <c r="F27" s="11">
        <f t="shared" si="1"/>
        <v>448715</v>
      </c>
      <c r="G27" s="31">
        <f>SUM(G28:G47)</f>
        <v>32000</v>
      </c>
      <c r="H27" s="11">
        <f t="shared" si="2"/>
        <v>480715</v>
      </c>
      <c r="I27" s="31">
        <f>SUM(I28:I47)</f>
        <v>0</v>
      </c>
      <c r="J27" s="11">
        <f t="shared" si="3"/>
        <v>480715</v>
      </c>
    </row>
    <row r="28" spans="1:10" ht="15.75" hidden="1">
      <c r="A28" s="2" t="s">
        <v>18</v>
      </c>
      <c r="B28" s="18">
        <v>193822</v>
      </c>
      <c r="C28" s="20"/>
      <c r="D28" s="13">
        <f t="shared" si="0"/>
        <v>193822</v>
      </c>
      <c r="E28" s="20"/>
      <c r="F28" s="13">
        <f t="shared" si="1"/>
        <v>193822</v>
      </c>
      <c r="G28" s="33">
        <v>26030</v>
      </c>
      <c r="H28" s="13">
        <f t="shared" si="2"/>
        <v>219852</v>
      </c>
      <c r="I28" s="13"/>
      <c r="J28" s="13">
        <f t="shared" si="3"/>
        <v>219852</v>
      </c>
    </row>
    <row r="29" spans="1:10" ht="15.75" hidden="1">
      <c r="A29" s="2" t="s">
        <v>20</v>
      </c>
      <c r="B29" s="18">
        <v>87882</v>
      </c>
      <c r="C29" s="20"/>
      <c r="D29" s="13">
        <f t="shared" si="0"/>
        <v>87882</v>
      </c>
      <c r="E29" s="20"/>
      <c r="F29" s="13">
        <f t="shared" si="1"/>
        <v>87882</v>
      </c>
      <c r="G29" s="33">
        <v>3660</v>
      </c>
      <c r="H29" s="13">
        <f t="shared" si="2"/>
        <v>91542</v>
      </c>
      <c r="I29" s="13"/>
      <c r="J29" s="13">
        <f t="shared" si="3"/>
        <v>91542</v>
      </c>
    </row>
    <row r="30" spans="1:10" ht="15.75" hidden="1">
      <c r="A30" s="2" t="s">
        <v>1</v>
      </c>
      <c r="B30" s="18">
        <v>4427</v>
      </c>
      <c r="C30" s="20"/>
      <c r="D30" s="13">
        <f t="shared" si="0"/>
        <v>4427</v>
      </c>
      <c r="E30" s="20"/>
      <c r="F30" s="13">
        <f t="shared" si="1"/>
        <v>4427</v>
      </c>
      <c r="G30" s="33">
        <v>0</v>
      </c>
      <c r="H30" s="13">
        <f t="shared" si="2"/>
        <v>4427</v>
      </c>
      <c r="I30" s="13"/>
      <c r="J30" s="13">
        <f t="shared" si="3"/>
        <v>4427</v>
      </c>
    </row>
    <row r="31" spans="1:10" ht="15.75" hidden="1">
      <c r="A31" s="2" t="s">
        <v>2</v>
      </c>
      <c r="B31" s="18">
        <v>41496</v>
      </c>
      <c r="C31" s="20"/>
      <c r="D31" s="13">
        <f t="shared" si="0"/>
        <v>41496</v>
      </c>
      <c r="E31" s="20"/>
      <c r="F31" s="13">
        <f t="shared" si="1"/>
        <v>41496</v>
      </c>
      <c r="G31" s="33">
        <v>4600</v>
      </c>
      <c r="H31" s="13">
        <f t="shared" si="2"/>
        <v>46096</v>
      </c>
      <c r="I31" s="13"/>
      <c r="J31" s="13">
        <f t="shared" si="3"/>
        <v>46096</v>
      </c>
    </row>
    <row r="32" spans="1:10" ht="15.75" hidden="1">
      <c r="A32" s="2" t="s">
        <v>19</v>
      </c>
      <c r="B32" s="18">
        <v>10140</v>
      </c>
      <c r="C32" s="20"/>
      <c r="D32" s="13">
        <f t="shared" si="0"/>
        <v>10140</v>
      </c>
      <c r="E32" s="20"/>
      <c r="F32" s="13">
        <f t="shared" si="1"/>
        <v>10140</v>
      </c>
      <c r="G32" s="33">
        <v>1530</v>
      </c>
      <c r="H32" s="13">
        <f t="shared" si="2"/>
        <v>11670</v>
      </c>
      <c r="I32" s="13"/>
      <c r="J32" s="13">
        <f t="shared" si="3"/>
        <v>11670</v>
      </c>
    </row>
    <row r="33" spans="1:10" ht="15.75" hidden="1">
      <c r="A33" s="2" t="s">
        <v>3</v>
      </c>
      <c r="B33" s="18">
        <v>13760</v>
      </c>
      <c r="C33" s="20"/>
      <c r="D33" s="13">
        <f t="shared" si="0"/>
        <v>13760</v>
      </c>
      <c r="E33" s="20"/>
      <c r="F33" s="13">
        <f t="shared" si="1"/>
        <v>13760</v>
      </c>
      <c r="G33" s="33">
        <v>1000</v>
      </c>
      <c r="H33" s="13">
        <f t="shared" si="2"/>
        <v>14760</v>
      </c>
      <c r="I33" s="13"/>
      <c r="J33" s="13">
        <f t="shared" si="3"/>
        <v>14760</v>
      </c>
    </row>
    <row r="34" spans="1:10" ht="15.75" hidden="1">
      <c r="A34" s="2" t="s">
        <v>4</v>
      </c>
      <c r="B34" s="18">
        <v>18511</v>
      </c>
      <c r="C34" s="20"/>
      <c r="D34" s="13">
        <f t="shared" si="0"/>
        <v>18511</v>
      </c>
      <c r="E34" s="20"/>
      <c r="F34" s="13">
        <f t="shared" si="1"/>
        <v>18511</v>
      </c>
      <c r="G34" s="33">
        <v>1600</v>
      </c>
      <c r="H34" s="13">
        <f t="shared" si="2"/>
        <v>20111</v>
      </c>
      <c r="I34" s="13"/>
      <c r="J34" s="13">
        <f t="shared" si="3"/>
        <v>20111</v>
      </c>
    </row>
    <row r="35" spans="1:10" ht="15.75" hidden="1">
      <c r="A35" s="2" t="s">
        <v>5</v>
      </c>
      <c r="B35" s="18">
        <v>3580</v>
      </c>
      <c r="C35" s="20"/>
      <c r="D35" s="13">
        <f t="shared" si="0"/>
        <v>3580</v>
      </c>
      <c r="E35" s="20"/>
      <c r="F35" s="13">
        <f t="shared" si="1"/>
        <v>3580</v>
      </c>
      <c r="G35" s="33">
        <v>-400</v>
      </c>
      <c r="H35" s="13">
        <f t="shared" si="2"/>
        <v>3180</v>
      </c>
      <c r="I35" s="13"/>
      <c r="J35" s="13">
        <f t="shared" si="3"/>
        <v>3180</v>
      </c>
    </row>
    <row r="36" spans="1:10" ht="15.75" hidden="1">
      <c r="A36" s="2" t="s">
        <v>6</v>
      </c>
      <c r="B36" s="18">
        <v>1040</v>
      </c>
      <c r="C36" s="20"/>
      <c r="D36" s="13">
        <f t="shared" si="0"/>
        <v>1040</v>
      </c>
      <c r="E36" s="20"/>
      <c r="F36" s="13">
        <f t="shared" si="1"/>
        <v>1040</v>
      </c>
      <c r="G36" s="33">
        <v>-200</v>
      </c>
      <c r="H36" s="13">
        <f t="shared" si="2"/>
        <v>840</v>
      </c>
      <c r="I36" s="13"/>
      <c r="J36" s="13">
        <f t="shared" si="3"/>
        <v>840</v>
      </c>
    </row>
    <row r="37" spans="1:10" ht="15.75" hidden="1">
      <c r="A37" s="2" t="s">
        <v>7</v>
      </c>
      <c r="B37" s="18">
        <v>5623</v>
      </c>
      <c r="C37" s="20"/>
      <c r="D37" s="13">
        <f t="shared" si="0"/>
        <v>5623</v>
      </c>
      <c r="E37" s="20"/>
      <c r="F37" s="13">
        <f t="shared" si="1"/>
        <v>5623</v>
      </c>
      <c r="G37" s="33">
        <v>-800</v>
      </c>
      <c r="H37" s="13">
        <f t="shared" si="2"/>
        <v>4823</v>
      </c>
      <c r="I37" s="13"/>
      <c r="J37" s="13">
        <f t="shared" si="3"/>
        <v>4823</v>
      </c>
    </row>
    <row r="38" spans="1:10" ht="15.75" hidden="1">
      <c r="A38" s="2" t="s">
        <v>8</v>
      </c>
      <c r="B38" s="18">
        <v>8000</v>
      </c>
      <c r="C38" s="20"/>
      <c r="D38" s="13">
        <f t="shared" si="0"/>
        <v>8000</v>
      </c>
      <c r="E38" s="20"/>
      <c r="F38" s="13">
        <f t="shared" si="1"/>
        <v>8000</v>
      </c>
      <c r="G38" s="33">
        <v>1000</v>
      </c>
      <c r="H38" s="13">
        <f t="shared" si="2"/>
        <v>9000</v>
      </c>
      <c r="I38" s="13"/>
      <c r="J38" s="13">
        <f t="shared" si="3"/>
        <v>9000</v>
      </c>
    </row>
    <row r="39" spans="1:10" ht="15.75" hidden="1">
      <c r="A39" s="2" t="s">
        <v>9</v>
      </c>
      <c r="B39" s="18">
        <v>9535</v>
      </c>
      <c r="C39" s="20"/>
      <c r="D39" s="13">
        <f t="shared" si="0"/>
        <v>9535</v>
      </c>
      <c r="E39" s="20"/>
      <c r="F39" s="13">
        <f t="shared" si="1"/>
        <v>9535</v>
      </c>
      <c r="G39" s="33">
        <v>-1000</v>
      </c>
      <c r="H39" s="13">
        <f t="shared" si="2"/>
        <v>8535</v>
      </c>
      <c r="I39" s="13"/>
      <c r="J39" s="13">
        <f t="shared" si="3"/>
        <v>8535</v>
      </c>
    </row>
    <row r="40" spans="1:10" ht="15.75" hidden="1">
      <c r="A40" s="2" t="s">
        <v>10</v>
      </c>
      <c r="B40" s="18">
        <v>1220</v>
      </c>
      <c r="C40" s="20"/>
      <c r="D40" s="13">
        <f t="shared" si="0"/>
        <v>1220</v>
      </c>
      <c r="E40" s="20"/>
      <c r="F40" s="13">
        <f t="shared" si="1"/>
        <v>1220</v>
      </c>
      <c r="G40" s="33">
        <v>0</v>
      </c>
      <c r="H40" s="13">
        <f t="shared" si="2"/>
        <v>1220</v>
      </c>
      <c r="I40" s="13"/>
      <c r="J40" s="13">
        <f t="shared" si="3"/>
        <v>1220</v>
      </c>
    </row>
    <row r="41" spans="1:10" ht="15.75" hidden="1">
      <c r="A41" s="2" t="s">
        <v>17</v>
      </c>
      <c r="B41" s="18">
        <v>3902</v>
      </c>
      <c r="C41" s="20"/>
      <c r="D41" s="13">
        <f t="shared" si="0"/>
        <v>3902</v>
      </c>
      <c r="E41" s="20"/>
      <c r="F41" s="13">
        <f t="shared" si="1"/>
        <v>3902</v>
      </c>
      <c r="G41" s="33">
        <v>-800</v>
      </c>
      <c r="H41" s="13">
        <f t="shared" si="2"/>
        <v>3102</v>
      </c>
      <c r="I41" s="13"/>
      <c r="J41" s="13">
        <f t="shared" si="3"/>
        <v>3102</v>
      </c>
    </row>
    <row r="42" spans="1:10" ht="15.75" hidden="1">
      <c r="A42" s="2" t="s">
        <v>11</v>
      </c>
      <c r="B42" s="18">
        <v>9154</v>
      </c>
      <c r="C42" s="20"/>
      <c r="D42" s="13">
        <f t="shared" si="0"/>
        <v>9154</v>
      </c>
      <c r="E42" s="20"/>
      <c r="F42" s="13">
        <f t="shared" si="1"/>
        <v>9154</v>
      </c>
      <c r="G42" s="33">
        <v>-1000</v>
      </c>
      <c r="H42" s="13">
        <f t="shared" si="2"/>
        <v>8154</v>
      </c>
      <c r="I42" s="13"/>
      <c r="J42" s="13">
        <f t="shared" si="3"/>
        <v>8154</v>
      </c>
    </row>
    <row r="43" spans="1:10" ht="15.75" hidden="1">
      <c r="A43" s="2" t="s">
        <v>12</v>
      </c>
      <c r="B43" s="18">
        <v>8334</v>
      </c>
      <c r="C43" s="20"/>
      <c r="D43" s="13">
        <f t="shared" si="0"/>
        <v>8334</v>
      </c>
      <c r="E43" s="20"/>
      <c r="F43" s="13">
        <f t="shared" si="1"/>
        <v>8334</v>
      </c>
      <c r="G43" s="33">
        <v>850</v>
      </c>
      <c r="H43" s="13">
        <f t="shared" si="2"/>
        <v>9184</v>
      </c>
      <c r="I43" s="13"/>
      <c r="J43" s="13">
        <f t="shared" si="3"/>
        <v>9184</v>
      </c>
    </row>
    <row r="44" spans="1:10" ht="15.75" hidden="1">
      <c r="A44" s="2" t="s">
        <v>13</v>
      </c>
      <c r="B44" s="18">
        <v>2534</v>
      </c>
      <c r="C44" s="20"/>
      <c r="D44" s="13">
        <f t="shared" si="0"/>
        <v>2534</v>
      </c>
      <c r="E44" s="20"/>
      <c r="F44" s="13">
        <f t="shared" si="1"/>
        <v>2534</v>
      </c>
      <c r="G44" s="33">
        <v>0</v>
      </c>
      <c r="H44" s="13">
        <f t="shared" si="2"/>
        <v>2534</v>
      </c>
      <c r="I44" s="13"/>
      <c r="J44" s="13">
        <f t="shared" si="3"/>
        <v>2534</v>
      </c>
    </row>
    <row r="45" spans="1:10" ht="15.75" hidden="1">
      <c r="A45" s="2" t="s">
        <v>14</v>
      </c>
      <c r="B45" s="18">
        <v>9504</v>
      </c>
      <c r="C45" s="20"/>
      <c r="D45" s="13">
        <f t="shared" si="0"/>
        <v>9504</v>
      </c>
      <c r="E45" s="20"/>
      <c r="F45" s="13">
        <f t="shared" si="1"/>
        <v>9504</v>
      </c>
      <c r="G45" s="33">
        <v>-3400</v>
      </c>
      <c r="H45" s="13">
        <f t="shared" si="2"/>
        <v>6104</v>
      </c>
      <c r="I45" s="13"/>
      <c r="J45" s="13">
        <f t="shared" si="3"/>
        <v>6104</v>
      </c>
    </row>
    <row r="46" spans="1:10" ht="15.75" hidden="1">
      <c r="A46" s="2" t="s">
        <v>15</v>
      </c>
      <c r="B46" s="18">
        <v>2994</v>
      </c>
      <c r="C46" s="20"/>
      <c r="D46" s="13">
        <f t="shared" si="0"/>
        <v>2994</v>
      </c>
      <c r="E46" s="20"/>
      <c r="F46" s="13">
        <f t="shared" si="1"/>
        <v>2994</v>
      </c>
      <c r="G46" s="33">
        <v>330</v>
      </c>
      <c r="H46" s="13">
        <f t="shared" si="2"/>
        <v>3324</v>
      </c>
      <c r="I46" s="13"/>
      <c r="J46" s="13">
        <f t="shared" si="3"/>
        <v>3324</v>
      </c>
    </row>
    <row r="47" spans="1:10" ht="15.75" hidden="1">
      <c r="A47" s="2" t="s">
        <v>16</v>
      </c>
      <c r="B47" s="18">
        <v>13257</v>
      </c>
      <c r="C47" s="20"/>
      <c r="D47" s="13">
        <f t="shared" si="0"/>
        <v>13257</v>
      </c>
      <c r="E47" s="20"/>
      <c r="F47" s="13">
        <f t="shared" si="1"/>
        <v>13257</v>
      </c>
      <c r="G47" s="33">
        <v>-1000</v>
      </c>
      <c r="H47" s="13">
        <f t="shared" si="2"/>
        <v>12257</v>
      </c>
      <c r="I47" s="13"/>
      <c r="J47" s="13">
        <f t="shared" si="3"/>
        <v>12257</v>
      </c>
    </row>
    <row r="48" spans="1:10" ht="31.5">
      <c r="A48" s="14" t="s">
        <v>44</v>
      </c>
      <c r="B48" s="12">
        <f>SUM(B49:B68)</f>
        <v>24865</v>
      </c>
      <c r="C48" s="12">
        <f>SUM(C49:C68)</f>
        <v>0</v>
      </c>
      <c r="D48" s="12">
        <f>SUM(D49:D68)</f>
        <v>24865</v>
      </c>
      <c r="E48" s="12">
        <f>SUM(E49:E68)</f>
        <v>100</v>
      </c>
      <c r="F48" s="12">
        <f t="shared" si="1"/>
        <v>24965</v>
      </c>
      <c r="G48" s="34">
        <f>SUM(G49:G68)</f>
        <v>56</v>
      </c>
      <c r="H48" s="12">
        <f t="shared" si="2"/>
        <v>25021</v>
      </c>
      <c r="I48" s="31">
        <f>SUM(I49:I68)</f>
        <v>-200</v>
      </c>
      <c r="J48" s="12">
        <f t="shared" si="3"/>
        <v>24821</v>
      </c>
    </row>
    <row r="49" spans="1:10" ht="15.75">
      <c r="A49" s="2" t="s">
        <v>18</v>
      </c>
      <c r="B49" s="17">
        <v>7644</v>
      </c>
      <c r="C49" s="20"/>
      <c r="D49" s="13">
        <f t="shared" si="0"/>
        <v>7644</v>
      </c>
      <c r="E49" s="26">
        <v>-80</v>
      </c>
      <c r="F49" s="13">
        <f t="shared" si="1"/>
        <v>7564</v>
      </c>
      <c r="G49" s="33"/>
      <c r="H49" s="13">
        <f t="shared" si="2"/>
        <v>7564</v>
      </c>
      <c r="I49" s="35">
        <v>-120</v>
      </c>
      <c r="J49" s="13">
        <f t="shared" si="3"/>
        <v>7444</v>
      </c>
    </row>
    <row r="50" spans="1:10" ht="15.75">
      <c r="A50" s="2" t="s">
        <v>20</v>
      </c>
      <c r="B50" s="17">
        <v>4550</v>
      </c>
      <c r="C50" s="20"/>
      <c r="D50" s="13">
        <f t="shared" si="0"/>
        <v>4550</v>
      </c>
      <c r="E50" s="26"/>
      <c r="F50" s="13">
        <f t="shared" si="1"/>
        <v>4550</v>
      </c>
      <c r="G50" s="33"/>
      <c r="H50" s="13">
        <f t="shared" si="2"/>
        <v>4550</v>
      </c>
      <c r="I50" s="35">
        <v>-40</v>
      </c>
      <c r="J50" s="13">
        <f t="shared" si="3"/>
        <v>4510</v>
      </c>
    </row>
    <row r="51" spans="1:10" ht="15.75">
      <c r="A51" s="2" t="s">
        <v>1</v>
      </c>
      <c r="B51" s="17">
        <v>977</v>
      </c>
      <c r="C51" s="20"/>
      <c r="D51" s="13">
        <f t="shared" si="0"/>
        <v>977</v>
      </c>
      <c r="E51" s="26">
        <v>75</v>
      </c>
      <c r="F51" s="13">
        <f t="shared" si="1"/>
        <v>1052</v>
      </c>
      <c r="G51" s="33">
        <v>56</v>
      </c>
      <c r="H51" s="13">
        <f t="shared" si="2"/>
        <v>1108</v>
      </c>
      <c r="I51" s="35"/>
      <c r="J51" s="13">
        <f t="shared" si="3"/>
        <v>1108</v>
      </c>
    </row>
    <row r="52" spans="1:10" ht="15.75">
      <c r="A52" s="2" t="s">
        <v>2</v>
      </c>
      <c r="B52" s="17">
        <v>1493</v>
      </c>
      <c r="C52" s="20"/>
      <c r="D52" s="13">
        <f t="shared" si="0"/>
        <v>1493</v>
      </c>
      <c r="E52" s="26"/>
      <c r="F52" s="13">
        <f t="shared" si="1"/>
        <v>1493</v>
      </c>
      <c r="G52" s="33"/>
      <c r="H52" s="13">
        <f t="shared" si="2"/>
        <v>1493</v>
      </c>
      <c r="I52" s="35">
        <v>-20</v>
      </c>
      <c r="J52" s="13">
        <f t="shared" si="3"/>
        <v>1473</v>
      </c>
    </row>
    <row r="53" spans="1:10" ht="15.75">
      <c r="A53" s="2" t="s">
        <v>19</v>
      </c>
      <c r="B53" s="17">
        <v>592</v>
      </c>
      <c r="C53" s="20"/>
      <c r="D53" s="13">
        <f t="shared" si="0"/>
        <v>592</v>
      </c>
      <c r="E53" s="26"/>
      <c r="F53" s="13">
        <f t="shared" si="1"/>
        <v>592</v>
      </c>
      <c r="G53" s="33"/>
      <c r="H53" s="13">
        <f t="shared" si="2"/>
        <v>592</v>
      </c>
      <c r="I53" s="35"/>
      <c r="J53" s="13">
        <f t="shared" si="3"/>
        <v>592</v>
      </c>
    </row>
    <row r="54" spans="1:10" ht="15.75">
      <c r="A54" s="2" t="s">
        <v>3</v>
      </c>
      <c r="B54" s="17">
        <v>1028</v>
      </c>
      <c r="C54" s="20"/>
      <c r="D54" s="13">
        <f t="shared" si="0"/>
        <v>1028</v>
      </c>
      <c r="E54" s="26"/>
      <c r="F54" s="13">
        <f t="shared" si="1"/>
        <v>1028</v>
      </c>
      <c r="G54" s="33"/>
      <c r="H54" s="13">
        <f t="shared" si="2"/>
        <v>1028</v>
      </c>
      <c r="I54" s="35"/>
      <c r="J54" s="13">
        <f t="shared" si="3"/>
        <v>1028</v>
      </c>
    </row>
    <row r="55" spans="1:10" ht="15.75">
      <c r="A55" s="2" t="s">
        <v>4</v>
      </c>
      <c r="B55" s="17">
        <v>959</v>
      </c>
      <c r="C55" s="20"/>
      <c r="D55" s="13">
        <f t="shared" si="0"/>
        <v>959</v>
      </c>
      <c r="E55" s="26"/>
      <c r="F55" s="13">
        <f t="shared" si="1"/>
        <v>959</v>
      </c>
      <c r="G55" s="33"/>
      <c r="H55" s="13">
        <f t="shared" si="2"/>
        <v>959</v>
      </c>
      <c r="I55" s="35"/>
      <c r="J55" s="13">
        <f t="shared" si="3"/>
        <v>959</v>
      </c>
    </row>
    <row r="56" spans="1:10" ht="15.75">
      <c r="A56" s="2" t="s">
        <v>5</v>
      </c>
      <c r="B56" s="17">
        <v>517</v>
      </c>
      <c r="C56" s="20"/>
      <c r="D56" s="13">
        <f t="shared" si="0"/>
        <v>517</v>
      </c>
      <c r="E56" s="26"/>
      <c r="F56" s="13">
        <f t="shared" si="1"/>
        <v>517</v>
      </c>
      <c r="G56" s="33"/>
      <c r="H56" s="13">
        <f t="shared" si="2"/>
        <v>517</v>
      </c>
      <c r="I56" s="35"/>
      <c r="J56" s="13">
        <f t="shared" si="3"/>
        <v>517</v>
      </c>
    </row>
    <row r="57" spans="1:10" ht="15.75">
      <c r="A57" s="2" t="s">
        <v>6</v>
      </c>
      <c r="B57" s="17">
        <v>526</v>
      </c>
      <c r="C57" s="20"/>
      <c r="D57" s="13">
        <f t="shared" si="0"/>
        <v>526</v>
      </c>
      <c r="E57" s="26">
        <v>80</v>
      </c>
      <c r="F57" s="13">
        <f t="shared" si="1"/>
        <v>606</v>
      </c>
      <c r="G57" s="33"/>
      <c r="H57" s="13">
        <f t="shared" si="2"/>
        <v>606</v>
      </c>
      <c r="I57" s="35"/>
      <c r="J57" s="13">
        <f t="shared" si="3"/>
        <v>606</v>
      </c>
    </row>
    <row r="58" spans="1:10" ht="15.75">
      <c r="A58" s="2" t="s">
        <v>7</v>
      </c>
      <c r="B58" s="17">
        <v>382</v>
      </c>
      <c r="C58" s="20"/>
      <c r="D58" s="13">
        <f t="shared" si="0"/>
        <v>382</v>
      </c>
      <c r="E58" s="26"/>
      <c r="F58" s="13">
        <f t="shared" si="1"/>
        <v>382</v>
      </c>
      <c r="G58" s="33"/>
      <c r="H58" s="13">
        <f t="shared" si="2"/>
        <v>382</v>
      </c>
      <c r="I58" s="35"/>
      <c r="J58" s="13">
        <f t="shared" si="3"/>
        <v>382</v>
      </c>
    </row>
    <row r="59" spans="1:10" ht="15.75">
      <c r="A59" s="2" t="s">
        <v>8</v>
      </c>
      <c r="B59" s="17">
        <v>722</v>
      </c>
      <c r="C59" s="20"/>
      <c r="D59" s="13">
        <f t="shared" si="0"/>
        <v>722</v>
      </c>
      <c r="E59" s="26">
        <v>25</v>
      </c>
      <c r="F59" s="13">
        <f t="shared" si="1"/>
        <v>747</v>
      </c>
      <c r="G59" s="33"/>
      <c r="H59" s="13">
        <f t="shared" si="2"/>
        <v>747</v>
      </c>
      <c r="I59" s="35"/>
      <c r="J59" s="13">
        <f t="shared" si="3"/>
        <v>747</v>
      </c>
    </row>
    <row r="60" spans="1:10" ht="15.75">
      <c r="A60" s="2" t="s">
        <v>9</v>
      </c>
      <c r="B60" s="17">
        <v>755</v>
      </c>
      <c r="C60" s="20"/>
      <c r="D60" s="13">
        <f t="shared" si="0"/>
        <v>755</v>
      </c>
      <c r="E60" s="26"/>
      <c r="F60" s="13">
        <f t="shared" si="1"/>
        <v>755</v>
      </c>
      <c r="G60" s="33"/>
      <c r="H60" s="13">
        <f t="shared" si="2"/>
        <v>755</v>
      </c>
      <c r="I60" s="35"/>
      <c r="J60" s="13">
        <f t="shared" si="3"/>
        <v>755</v>
      </c>
    </row>
    <row r="61" spans="1:10" ht="15.75">
      <c r="A61" s="2" t="s">
        <v>10</v>
      </c>
      <c r="B61" s="17">
        <v>466</v>
      </c>
      <c r="C61" s="20"/>
      <c r="D61" s="13">
        <f t="shared" si="0"/>
        <v>466</v>
      </c>
      <c r="E61" s="26"/>
      <c r="F61" s="13">
        <f t="shared" si="1"/>
        <v>466</v>
      </c>
      <c r="G61" s="33"/>
      <c r="H61" s="13">
        <f t="shared" si="2"/>
        <v>466</v>
      </c>
      <c r="I61" s="35"/>
      <c r="J61" s="13">
        <f t="shared" si="3"/>
        <v>466</v>
      </c>
    </row>
    <row r="62" spans="1:10" ht="15.75">
      <c r="A62" s="2" t="s">
        <v>17</v>
      </c>
      <c r="B62" s="17">
        <v>436</v>
      </c>
      <c r="C62" s="20"/>
      <c r="D62" s="13">
        <f t="shared" si="0"/>
        <v>436</v>
      </c>
      <c r="E62" s="26"/>
      <c r="F62" s="13">
        <f t="shared" si="1"/>
        <v>436</v>
      </c>
      <c r="G62" s="33"/>
      <c r="H62" s="13">
        <f t="shared" si="2"/>
        <v>436</v>
      </c>
      <c r="I62" s="35"/>
      <c r="J62" s="13">
        <f t="shared" si="3"/>
        <v>436</v>
      </c>
    </row>
    <row r="63" spans="1:10" ht="15.75">
      <c r="A63" s="2" t="s">
        <v>11</v>
      </c>
      <c r="B63" s="17">
        <v>616</v>
      </c>
      <c r="C63" s="20"/>
      <c r="D63" s="13">
        <f t="shared" si="0"/>
        <v>616</v>
      </c>
      <c r="E63" s="26"/>
      <c r="F63" s="13">
        <f t="shared" si="1"/>
        <v>616</v>
      </c>
      <c r="G63" s="33"/>
      <c r="H63" s="13">
        <f t="shared" si="2"/>
        <v>616</v>
      </c>
      <c r="I63" s="35"/>
      <c r="J63" s="13">
        <f t="shared" si="3"/>
        <v>616</v>
      </c>
    </row>
    <row r="64" spans="1:10" ht="15.75">
      <c r="A64" s="2" t="s">
        <v>12</v>
      </c>
      <c r="B64" s="17">
        <v>644</v>
      </c>
      <c r="C64" s="20"/>
      <c r="D64" s="13">
        <f t="shared" si="0"/>
        <v>644</v>
      </c>
      <c r="E64" s="26"/>
      <c r="F64" s="13">
        <f t="shared" si="1"/>
        <v>644</v>
      </c>
      <c r="G64" s="33"/>
      <c r="H64" s="13">
        <f t="shared" si="2"/>
        <v>644</v>
      </c>
      <c r="I64" s="35"/>
      <c r="J64" s="13">
        <f t="shared" si="3"/>
        <v>644</v>
      </c>
    </row>
    <row r="65" spans="1:10" ht="15.75">
      <c r="A65" s="2" t="s">
        <v>13</v>
      </c>
      <c r="B65" s="17">
        <v>466</v>
      </c>
      <c r="C65" s="20"/>
      <c r="D65" s="13">
        <f t="shared" si="0"/>
        <v>466</v>
      </c>
      <c r="E65" s="26"/>
      <c r="F65" s="13">
        <f t="shared" si="1"/>
        <v>466</v>
      </c>
      <c r="G65" s="33"/>
      <c r="H65" s="13">
        <f t="shared" si="2"/>
        <v>466</v>
      </c>
      <c r="I65" s="35"/>
      <c r="J65" s="13">
        <f t="shared" si="3"/>
        <v>466</v>
      </c>
    </row>
    <row r="66" spans="1:10" ht="15.75">
      <c r="A66" s="2" t="s">
        <v>14</v>
      </c>
      <c r="B66" s="17">
        <v>547</v>
      </c>
      <c r="C66" s="20"/>
      <c r="D66" s="13">
        <f t="shared" si="0"/>
        <v>547</v>
      </c>
      <c r="E66" s="26"/>
      <c r="F66" s="13">
        <f t="shared" si="1"/>
        <v>547</v>
      </c>
      <c r="G66" s="33"/>
      <c r="H66" s="13">
        <f t="shared" si="2"/>
        <v>547</v>
      </c>
      <c r="I66" s="35"/>
      <c r="J66" s="13">
        <f t="shared" si="3"/>
        <v>547</v>
      </c>
    </row>
    <row r="67" spans="1:10" ht="15.75">
      <c r="A67" s="2" t="s">
        <v>15</v>
      </c>
      <c r="B67" s="17">
        <v>611</v>
      </c>
      <c r="C67" s="20"/>
      <c r="D67" s="13">
        <f t="shared" si="0"/>
        <v>611</v>
      </c>
      <c r="E67" s="26"/>
      <c r="F67" s="13">
        <f t="shared" si="1"/>
        <v>611</v>
      </c>
      <c r="G67" s="33"/>
      <c r="H67" s="13">
        <f t="shared" si="2"/>
        <v>611</v>
      </c>
      <c r="I67" s="35"/>
      <c r="J67" s="13">
        <f t="shared" si="3"/>
        <v>611</v>
      </c>
    </row>
    <row r="68" spans="1:10" ht="15.75">
      <c r="A68" s="2" t="s">
        <v>16</v>
      </c>
      <c r="B68" s="17">
        <v>934</v>
      </c>
      <c r="C68" s="20"/>
      <c r="D68" s="13">
        <f t="shared" si="0"/>
        <v>934</v>
      </c>
      <c r="E68" s="26"/>
      <c r="F68" s="13">
        <f t="shared" si="1"/>
        <v>934</v>
      </c>
      <c r="G68" s="33"/>
      <c r="H68" s="13">
        <f t="shared" si="2"/>
        <v>934</v>
      </c>
      <c r="I68" s="35">
        <v>-20</v>
      </c>
      <c r="J68" s="13">
        <f t="shared" si="3"/>
        <v>914</v>
      </c>
    </row>
    <row r="69" spans="1:10" s="3" customFormat="1" ht="65.25" customHeight="1">
      <c r="A69" s="6" t="s">
        <v>26</v>
      </c>
      <c r="B69" s="11">
        <f>SUM(B70:B89)</f>
        <v>1016685</v>
      </c>
      <c r="C69" s="11">
        <f>SUM(C70:C89)</f>
        <v>0</v>
      </c>
      <c r="D69" s="11">
        <f>SUM(D70:D89)</f>
        <v>1016685</v>
      </c>
      <c r="E69" s="11">
        <f>SUM(E70:E89)</f>
        <v>0</v>
      </c>
      <c r="F69" s="11">
        <f t="shared" si="1"/>
        <v>1016685</v>
      </c>
      <c r="G69" s="31">
        <f>SUM(G70:G89)</f>
        <v>0</v>
      </c>
      <c r="H69" s="11">
        <f t="shared" si="2"/>
        <v>1016685</v>
      </c>
      <c r="I69" s="31">
        <f>SUM(I70:I89)</f>
        <v>0</v>
      </c>
      <c r="J69" s="11">
        <f t="shared" si="3"/>
        <v>1016685</v>
      </c>
    </row>
    <row r="70" spans="1:10" ht="15.75">
      <c r="A70" s="2" t="s">
        <v>18</v>
      </c>
      <c r="B70" s="18">
        <f>498090+8387</f>
        <v>506477</v>
      </c>
      <c r="C70" s="20"/>
      <c r="D70" s="13">
        <f t="shared" si="0"/>
        <v>506477</v>
      </c>
      <c r="E70" s="20"/>
      <c r="F70" s="13">
        <f t="shared" si="1"/>
        <v>506477</v>
      </c>
      <c r="G70" s="33"/>
      <c r="H70" s="13">
        <f t="shared" si="2"/>
        <v>506477</v>
      </c>
      <c r="I70" s="35">
        <v>14462</v>
      </c>
      <c r="J70" s="13">
        <f t="shared" si="3"/>
        <v>520939</v>
      </c>
    </row>
    <row r="71" spans="1:10" ht="15.75">
      <c r="A71" s="2" t="s">
        <v>20</v>
      </c>
      <c r="B71" s="18">
        <f>196418+2305</f>
        <v>198723</v>
      </c>
      <c r="C71" s="20"/>
      <c r="D71" s="13">
        <f t="shared" si="0"/>
        <v>198723</v>
      </c>
      <c r="E71" s="20"/>
      <c r="F71" s="13">
        <f t="shared" si="1"/>
        <v>198723</v>
      </c>
      <c r="G71" s="33"/>
      <c r="H71" s="13">
        <f t="shared" si="2"/>
        <v>198723</v>
      </c>
      <c r="I71" s="35">
        <v>3000</v>
      </c>
      <c r="J71" s="13">
        <f t="shared" si="3"/>
        <v>201723</v>
      </c>
    </row>
    <row r="72" spans="1:10" ht="15.75">
      <c r="A72" s="2" t="s">
        <v>1</v>
      </c>
      <c r="B72" s="18">
        <f>11266+266</f>
        <v>11532</v>
      </c>
      <c r="C72" s="20"/>
      <c r="D72" s="13">
        <f t="shared" si="0"/>
        <v>11532</v>
      </c>
      <c r="E72" s="20"/>
      <c r="F72" s="13">
        <f t="shared" si="1"/>
        <v>11532</v>
      </c>
      <c r="G72" s="33"/>
      <c r="H72" s="13">
        <f t="shared" si="2"/>
        <v>11532</v>
      </c>
      <c r="I72" s="35">
        <v>2763</v>
      </c>
      <c r="J72" s="13">
        <f t="shared" si="3"/>
        <v>14295</v>
      </c>
    </row>
    <row r="73" spans="1:10" ht="15.75">
      <c r="A73" s="2" t="s">
        <v>2</v>
      </c>
      <c r="B73" s="18">
        <f>51667+835</f>
        <v>52502</v>
      </c>
      <c r="C73" s="20"/>
      <c r="D73" s="13">
        <f t="shared" si="0"/>
        <v>52502</v>
      </c>
      <c r="E73" s="20"/>
      <c r="F73" s="13">
        <f t="shared" si="1"/>
        <v>52502</v>
      </c>
      <c r="G73" s="33"/>
      <c r="H73" s="13">
        <f t="shared" si="2"/>
        <v>52502</v>
      </c>
      <c r="I73" s="35">
        <v>-2000</v>
      </c>
      <c r="J73" s="13">
        <f t="shared" si="3"/>
        <v>50502</v>
      </c>
    </row>
    <row r="74" spans="1:10" ht="15.75">
      <c r="A74" s="2" t="s">
        <v>19</v>
      </c>
      <c r="B74" s="18">
        <f>33920+405</f>
        <v>34325</v>
      </c>
      <c r="C74" s="20"/>
      <c r="D74" s="13">
        <f t="shared" si="0"/>
        <v>34325</v>
      </c>
      <c r="E74" s="20"/>
      <c r="F74" s="13">
        <f t="shared" si="1"/>
        <v>34325</v>
      </c>
      <c r="G74" s="33"/>
      <c r="H74" s="13">
        <f t="shared" si="2"/>
        <v>34325</v>
      </c>
      <c r="I74" s="35">
        <v>-5300</v>
      </c>
      <c r="J74" s="13">
        <f t="shared" si="3"/>
        <v>29025</v>
      </c>
    </row>
    <row r="75" spans="1:10" ht="15.75">
      <c r="A75" s="2" t="s">
        <v>3</v>
      </c>
      <c r="B75" s="18">
        <f>32093+469</f>
        <v>32562</v>
      </c>
      <c r="C75" s="20"/>
      <c r="D75" s="13">
        <f t="shared" si="0"/>
        <v>32562</v>
      </c>
      <c r="E75" s="20"/>
      <c r="F75" s="13">
        <f t="shared" si="1"/>
        <v>32562</v>
      </c>
      <c r="G75" s="33"/>
      <c r="H75" s="13">
        <f t="shared" si="2"/>
        <v>32562</v>
      </c>
      <c r="I75" s="35">
        <v>-2000</v>
      </c>
      <c r="J75" s="13">
        <f t="shared" ref="J75:J138" si="4">H75+I75</f>
        <v>30562</v>
      </c>
    </row>
    <row r="76" spans="1:10" ht="15.75">
      <c r="A76" s="2" t="s">
        <v>4</v>
      </c>
      <c r="B76" s="18">
        <f>34141+977</f>
        <v>35118</v>
      </c>
      <c r="C76" s="20"/>
      <c r="D76" s="13">
        <f t="shared" si="0"/>
        <v>35118</v>
      </c>
      <c r="E76" s="20"/>
      <c r="F76" s="13">
        <f t="shared" si="1"/>
        <v>35118</v>
      </c>
      <c r="G76" s="33"/>
      <c r="H76" s="13">
        <f t="shared" ref="H76:H139" si="5">F76+G76</f>
        <v>35118</v>
      </c>
      <c r="I76" s="35"/>
      <c r="J76" s="13">
        <f t="shared" si="4"/>
        <v>35118</v>
      </c>
    </row>
    <row r="77" spans="1:10" ht="15.75">
      <c r="A77" s="2" t="s">
        <v>5</v>
      </c>
      <c r="B77" s="18">
        <f>5177+115</f>
        <v>5292</v>
      </c>
      <c r="C77" s="20"/>
      <c r="D77" s="13">
        <f t="shared" ref="D77:D140" si="6">B77+C77</f>
        <v>5292</v>
      </c>
      <c r="E77" s="20"/>
      <c r="F77" s="13">
        <f t="shared" ref="F77:F140" si="7">D77+E77</f>
        <v>5292</v>
      </c>
      <c r="G77" s="33"/>
      <c r="H77" s="13">
        <f t="shared" si="5"/>
        <v>5292</v>
      </c>
      <c r="I77" s="35">
        <v>-900</v>
      </c>
      <c r="J77" s="13">
        <f t="shared" si="4"/>
        <v>4392</v>
      </c>
    </row>
    <row r="78" spans="1:10" ht="15.75">
      <c r="A78" s="2" t="s">
        <v>6</v>
      </c>
      <c r="B78" s="18">
        <f>7190+198</f>
        <v>7388</v>
      </c>
      <c r="C78" s="20"/>
      <c r="D78" s="13">
        <f t="shared" si="6"/>
        <v>7388</v>
      </c>
      <c r="E78" s="20"/>
      <c r="F78" s="13">
        <f t="shared" si="7"/>
        <v>7388</v>
      </c>
      <c r="G78" s="33"/>
      <c r="H78" s="13">
        <f t="shared" si="5"/>
        <v>7388</v>
      </c>
      <c r="I78" s="35"/>
      <c r="J78" s="13">
        <f t="shared" si="4"/>
        <v>7388</v>
      </c>
    </row>
    <row r="79" spans="1:10" ht="15.75">
      <c r="A79" s="2" t="s">
        <v>7</v>
      </c>
      <c r="B79" s="18">
        <f>4363+133</f>
        <v>4496</v>
      </c>
      <c r="C79" s="20"/>
      <c r="D79" s="13">
        <f t="shared" si="6"/>
        <v>4496</v>
      </c>
      <c r="E79" s="20"/>
      <c r="F79" s="13">
        <f t="shared" si="7"/>
        <v>4496</v>
      </c>
      <c r="G79" s="33"/>
      <c r="H79" s="13">
        <f t="shared" si="5"/>
        <v>4496</v>
      </c>
      <c r="I79" s="35">
        <v>-1000</v>
      </c>
      <c r="J79" s="13">
        <f t="shared" si="4"/>
        <v>3496</v>
      </c>
    </row>
    <row r="80" spans="1:10" ht="15.75">
      <c r="A80" s="2" t="s">
        <v>8</v>
      </c>
      <c r="B80" s="18">
        <f>16848+318</f>
        <v>17166</v>
      </c>
      <c r="C80" s="20"/>
      <c r="D80" s="13">
        <f t="shared" si="6"/>
        <v>17166</v>
      </c>
      <c r="E80" s="20"/>
      <c r="F80" s="13">
        <f t="shared" si="7"/>
        <v>17166</v>
      </c>
      <c r="G80" s="33"/>
      <c r="H80" s="13">
        <f t="shared" si="5"/>
        <v>17166</v>
      </c>
      <c r="I80" s="35"/>
      <c r="J80" s="13">
        <f t="shared" si="4"/>
        <v>17166</v>
      </c>
    </row>
    <row r="81" spans="1:10" ht="15.75">
      <c r="A81" s="2" t="s">
        <v>9</v>
      </c>
      <c r="B81" s="18">
        <f>14814+366</f>
        <v>15180</v>
      </c>
      <c r="C81" s="20"/>
      <c r="D81" s="13">
        <f t="shared" si="6"/>
        <v>15180</v>
      </c>
      <c r="E81" s="20"/>
      <c r="F81" s="13">
        <f t="shared" si="7"/>
        <v>15180</v>
      </c>
      <c r="G81" s="33"/>
      <c r="H81" s="13">
        <f t="shared" si="5"/>
        <v>15180</v>
      </c>
      <c r="I81" s="35">
        <v>-2400</v>
      </c>
      <c r="J81" s="13">
        <f t="shared" si="4"/>
        <v>12780</v>
      </c>
    </row>
    <row r="82" spans="1:10" ht="15.75">
      <c r="A82" s="2" t="s">
        <v>10</v>
      </c>
      <c r="B82" s="18">
        <f>5932+176</f>
        <v>6108</v>
      </c>
      <c r="C82" s="20"/>
      <c r="D82" s="13">
        <f t="shared" si="6"/>
        <v>6108</v>
      </c>
      <c r="E82" s="20"/>
      <c r="F82" s="13">
        <f t="shared" si="7"/>
        <v>6108</v>
      </c>
      <c r="G82" s="33"/>
      <c r="H82" s="13">
        <f t="shared" si="5"/>
        <v>6108</v>
      </c>
      <c r="I82" s="35"/>
      <c r="J82" s="13">
        <f t="shared" si="4"/>
        <v>6108</v>
      </c>
    </row>
    <row r="83" spans="1:10" ht="15.75">
      <c r="A83" s="2" t="s">
        <v>17</v>
      </c>
      <c r="B83" s="18">
        <f>6316+151</f>
        <v>6467</v>
      </c>
      <c r="C83" s="20"/>
      <c r="D83" s="13">
        <f t="shared" si="6"/>
        <v>6467</v>
      </c>
      <c r="E83" s="20"/>
      <c r="F83" s="13">
        <f t="shared" si="7"/>
        <v>6467</v>
      </c>
      <c r="G83" s="33"/>
      <c r="H83" s="13">
        <f t="shared" si="5"/>
        <v>6467</v>
      </c>
      <c r="I83" s="35">
        <v>-900</v>
      </c>
      <c r="J83" s="13">
        <f t="shared" si="4"/>
        <v>5567</v>
      </c>
    </row>
    <row r="84" spans="1:10" ht="15.75">
      <c r="A84" s="2" t="s">
        <v>11</v>
      </c>
      <c r="B84" s="18">
        <f>12361+198</f>
        <v>12559</v>
      </c>
      <c r="C84" s="20"/>
      <c r="D84" s="13">
        <f t="shared" si="6"/>
        <v>12559</v>
      </c>
      <c r="E84" s="20"/>
      <c r="F84" s="13">
        <f t="shared" si="7"/>
        <v>12559</v>
      </c>
      <c r="G84" s="33"/>
      <c r="H84" s="13">
        <f t="shared" si="5"/>
        <v>12559</v>
      </c>
      <c r="I84" s="35">
        <v>-1700</v>
      </c>
      <c r="J84" s="13">
        <f t="shared" si="4"/>
        <v>10859</v>
      </c>
    </row>
    <row r="85" spans="1:10" ht="15.75">
      <c r="A85" s="2" t="s">
        <v>12</v>
      </c>
      <c r="B85" s="18">
        <f>12561+338</f>
        <v>12899</v>
      </c>
      <c r="C85" s="20"/>
      <c r="D85" s="13">
        <f t="shared" si="6"/>
        <v>12899</v>
      </c>
      <c r="E85" s="20"/>
      <c r="F85" s="13">
        <f t="shared" si="7"/>
        <v>12899</v>
      </c>
      <c r="G85" s="33"/>
      <c r="H85" s="13">
        <f t="shared" si="5"/>
        <v>12899</v>
      </c>
      <c r="I85" s="35"/>
      <c r="J85" s="13">
        <f t="shared" si="4"/>
        <v>12899</v>
      </c>
    </row>
    <row r="86" spans="1:10" ht="15.75">
      <c r="A86" s="2" t="s">
        <v>13</v>
      </c>
      <c r="B86" s="18">
        <f>5475+230</f>
        <v>5705</v>
      </c>
      <c r="C86" s="20"/>
      <c r="D86" s="13">
        <f t="shared" si="6"/>
        <v>5705</v>
      </c>
      <c r="E86" s="20"/>
      <c r="F86" s="13">
        <f t="shared" si="7"/>
        <v>5705</v>
      </c>
      <c r="G86" s="33"/>
      <c r="H86" s="13">
        <f t="shared" si="5"/>
        <v>5705</v>
      </c>
      <c r="I86" s="35">
        <v>-825</v>
      </c>
      <c r="J86" s="13">
        <f t="shared" si="4"/>
        <v>4880</v>
      </c>
    </row>
    <row r="87" spans="1:10" ht="15.75">
      <c r="A87" s="2" t="s">
        <v>14</v>
      </c>
      <c r="B87" s="18">
        <f>15174+238</f>
        <v>15412</v>
      </c>
      <c r="C87" s="20"/>
      <c r="D87" s="13">
        <f t="shared" si="6"/>
        <v>15412</v>
      </c>
      <c r="E87" s="20"/>
      <c r="F87" s="13">
        <f t="shared" si="7"/>
        <v>15412</v>
      </c>
      <c r="G87" s="33"/>
      <c r="H87" s="13">
        <f t="shared" si="5"/>
        <v>15412</v>
      </c>
      <c r="I87" s="35"/>
      <c r="J87" s="13">
        <f t="shared" si="4"/>
        <v>15412</v>
      </c>
    </row>
    <row r="88" spans="1:10" ht="15.75">
      <c r="A88" s="2" t="s">
        <v>15</v>
      </c>
      <c r="B88" s="18">
        <f>10503+214</f>
        <v>10717</v>
      </c>
      <c r="C88" s="20"/>
      <c r="D88" s="13">
        <f t="shared" si="6"/>
        <v>10717</v>
      </c>
      <c r="E88" s="20"/>
      <c r="F88" s="13">
        <f t="shared" si="7"/>
        <v>10717</v>
      </c>
      <c r="G88" s="33"/>
      <c r="H88" s="13">
        <f t="shared" si="5"/>
        <v>10717</v>
      </c>
      <c r="I88" s="35">
        <v>-1100</v>
      </c>
      <c r="J88" s="13">
        <f t="shared" si="4"/>
        <v>9617</v>
      </c>
    </row>
    <row r="89" spans="1:10" ht="15.75">
      <c r="A89" s="2" t="s">
        <v>16</v>
      </c>
      <c r="B89" s="18">
        <f>25584+473</f>
        <v>26057</v>
      </c>
      <c r="C89" s="20"/>
      <c r="D89" s="13">
        <f t="shared" si="6"/>
        <v>26057</v>
      </c>
      <c r="E89" s="20"/>
      <c r="F89" s="13">
        <f t="shared" si="7"/>
        <v>26057</v>
      </c>
      <c r="G89" s="33"/>
      <c r="H89" s="13">
        <f t="shared" si="5"/>
        <v>26057</v>
      </c>
      <c r="I89" s="35">
        <v>-2100</v>
      </c>
      <c r="J89" s="13">
        <f t="shared" si="4"/>
        <v>23957</v>
      </c>
    </row>
    <row r="90" spans="1:10" ht="68.25" hidden="1" customHeight="1">
      <c r="A90" s="6" t="s">
        <v>39</v>
      </c>
      <c r="B90" s="11">
        <f>SUM(B91:B110)</f>
        <v>110</v>
      </c>
      <c r="C90" s="11">
        <f>SUM(C91:C110)</f>
        <v>0</v>
      </c>
      <c r="D90" s="11">
        <f>SUM(D91:D110)</f>
        <v>110</v>
      </c>
      <c r="E90" s="11">
        <f>SUM(E91:E110)</f>
        <v>0</v>
      </c>
      <c r="F90" s="11">
        <f t="shared" si="7"/>
        <v>110</v>
      </c>
      <c r="G90" s="31">
        <f>SUM(G91:G110)</f>
        <v>6</v>
      </c>
      <c r="H90" s="11">
        <f t="shared" si="5"/>
        <v>116</v>
      </c>
      <c r="I90" s="31">
        <f>SUM(I91:I110)</f>
        <v>0</v>
      </c>
      <c r="J90" s="11">
        <f t="shared" si="4"/>
        <v>116</v>
      </c>
    </row>
    <row r="91" spans="1:10" ht="15.75" hidden="1">
      <c r="A91" s="2" t="s">
        <v>18</v>
      </c>
      <c r="B91" s="18">
        <v>5</v>
      </c>
      <c r="C91" s="20"/>
      <c r="D91" s="13">
        <f t="shared" si="6"/>
        <v>5</v>
      </c>
      <c r="E91" s="20"/>
      <c r="F91" s="13">
        <f t="shared" si="7"/>
        <v>5</v>
      </c>
      <c r="G91" s="33"/>
      <c r="H91" s="13">
        <f t="shared" si="5"/>
        <v>5</v>
      </c>
      <c r="I91" s="13"/>
      <c r="J91" s="13">
        <f t="shared" si="4"/>
        <v>5</v>
      </c>
    </row>
    <row r="92" spans="1:10" ht="15.75" hidden="1">
      <c r="A92" s="2" t="s">
        <v>20</v>
      </c>
      <c r="B92" s="18">
        <v>21</v>
      </c>
      <c r="C92" s="20"/>
      <c r="D92" s="13">
        <f t="shared" si="6"/>
        <v>21</v>
      </c>
      <c r="E92" s="20"/>
      <c r="F92" s="13">
        <f t="shared" si="7"/>
        <v>21</v>
      </c>
      <c r="G92" s="33"/>
      <c r="H92" s="13">
        <f t="shared" si="5"/>
        <v>21</v>
      </c>
      <c r="I92" s="13"/>
      <c r="J92" s="13">
        <f t="shared" si="4"/>
        <v>21</v>
      </c>
    </row>
    <row r="93" spans="1:10" ht="15.75" hidden="1">
      <c r="A93" s="2" t="s">
        <v>1</v>
      </c>
      <c r="B93" s="18">
        <v>2</v>
      </c>
      <c r="C93" s="20"/>
      <c r="D93" s="13">
        <f t="shared" si="6"/>
        <v>2</v>
      </c>
      <c r="E93" s="20"/>
      <c r="F93" s="13">
        <f t="shared" si="7"/>
        <v>2</v>
      </c>
      <c r="G93" s="33"/>
      <c r="H93" s="13">
        <f t="shared" si="5"/>
        <v>2</v>
      </c>
      <c r="I93" s="13"/>
      <c r="J93" s="13">
        <f t="shared" si="4"/>
        <v>2</v>
      </c>
    </row>
    <row r="94" spans="1:10" ht="15.75" hidden="1">
      <c r="A94" s="2" t="s">
        <v>2</v>
      </c>
      <c r="B94" s="18">
        <v>2</v>
      </c>
      <c r="C94" s="20"/>
      <c r="D94" s="13">
        <f t="shared" si="6"/>
        <v>2</v>
      </c>
      <c r="E94" s="20"/>
      <c r="F94" s="13">
        <f t="shared" si="7"/>
        <v>2</v>
      </c>
      <c r="G94" s="33"/>
      <c r="H94" s="13">
        <f t="shared" si="5"/>
        <v>2</v>
      </c>
      <c r="I94" s="13"/>
      <c r="J94" s="13">
        <f t="shared" si="4"/>
        <v>2</v>
      </c>
    </row>
    <row r="95" spans="1:10" ht="15.75" hidden="1">
      <c r="A95" s="2" t="s">
        <v>19</v>
      </c>
      <c r="B95" s="18">
        <v>6</v>
      </c>
      <c r="C95" s="20"/>
      <c r="D95" s="13">
        <f t="shared" si="6"/>
        <v>6</v>
      </c>
      <c r="E95" s="20"/>
      <c r="F95" s="13">
        <f t="shared" si="7"/>
        <v>6</v>
      </c>
      <c r="G95" s="33"/>
      <c r="H95" s="13">
        <f t="shared" si="5"/>
        <v>6</v>
      </c>
      <c r="I95" s="13"/>
      <c r="J95" s="13">
        <f t="shared" si="4"/>
        <v>6</v>
      </c>
    </row>
    <row r="96" spans="1:10" ht="15.75" hidden="1">
      <c r="A96" s="2" t="s">
        <v>3</v>
      </c>
      <c r="B96" s="18">
        <v>20</v>
      </c>
      <c r="C96" s="20"/>
      <c r="D96" s="13">
        <f t="shared" si="6"/>
        <v>20</v>
      </c>
      <c r="E96" s="20"/>
      <c r="F96" s="13">
        <f t="shared" si="7"/>
        <v>20</v>
      </c>
      <c r="G96" s="33"/>
      <c r="H96" s="13">
        <f t="shared" si="5"/>
        <v>20</v>
      </c>
      <c r="I96" s="13"/>
      <c r="J96" s="13">
        <f t="shared" si="4"/>
        <v>20</v>
      </c>
    </row>
    <row r="97" spans="1:10" ht="15.75" hidden="1">
      <c r="A97" s="2" t="s">
        <v>4</v>
      </c>
      <c r="B97" s="18">
        <v>20</v>
      </c>
      <c r="C97" s="20"/>
      <c r="D97" s="13">
        <f t="shared" si="6"/>
        <v>20</v>
      </c>
      <c r="E97" s="20"/>
      <c r="F97" s="13">
        <f t="shared" si="7"/>
        <v>20</v>
      </c>
      <c r="G97" s="33">
        <v>5</v>
      </c>
      <c r="H97" s="13">
        <f t="shared" si="5"/>
        <v>25</v>
      </c>
      <c r="I97" s="13"/>
      <c r="J97" s="13">
        <f t="shared" si="4"/>
        <v>25</v>
      </c>
    </row>
    <row r="98" spans="1:10" ht="15.75" hidden="1">
      <c r="A98" s="2" t="s">
        <v>5</v>
      </c>
      <c r="B98" s="18">
        <v>2</v>
      </c>
      <c r="C98" s="20"/>
      <c r="D98" s="13">
        <f t="shared" si="6"/>
        <v>2</v>
      </c>
      <c r="E98" s="20"/>
      <c r="F98" s="13">
        <f t="shared" si="7"/>
        <v>2</v>
      </c>
      <c r="G98" s="33"/>
      <c r="H98" s="13">
        <f t="shared" si="5"/>
        <v>2</v>
      </c>
      <c r="I98" s="13"/>
      <c r="J98" s="13">
        <f t="shared" si="4"/>
        <v>2</v>
      </c>
    </row>
    <row r="99" spans="1:10" ht="15.75" hidden="1">
      <c r="A99" s="2" t="s">
        <v>6</v>
      </c>
      <c r="B99" s="18">
        <v>2</v>
      </c>
      <c r="C99" s="20"/>
      <c r="D99" s="13">
        <f t="shared" si="6"/>
        <v>2</v>
      </c>
      <c r="E99" s="20"/>
      <c r="F99" s="13">
        <f t="shared" si="7"/>
        <v>2</v>
      </c>
      <c r="G99" s="33"/>
      <c r="H99" s="13">
        <f t="shared" si="5"/>
        <v>2</v>
      </c>
      <c r="I99" s="13"/>
      <c r="J99" s="13">
        <f t="shared" si="4"/>
        <v>2</v>
      </c>
    </row>
    <row r="100" spans="1:10" ht="15.75" hidden="1">
      <c r="A100" s="2" t="s">
        <v>7</v>
      </c>
      <c r="B100" s="18">
        <v>1</v>
      </c>
      <c r="C100" s="20"/>
      <c r="D100" s="13">
        <f t="shared" si="6"/>
        <v>1</v>
      </c>
      <c r="E100" s="20"/>
      <c r="F100" s="13">
        <f t="shared" si="7"/>
        <v>1</v>
      </c>
      <c r="G100" s="33"/>
      <c r="H100" s="13">
        <f t="shared" si="5"/>
        <v>1</v>
      </c>
      <c r="I100" s="13"/>
      <c r="J100" s="13">
        <f t="shared" si="4"/>
        <v>1</v>
      </c>
    </row>
    <row r="101" spans="1:10" ht="15.75" hidden="1">
      <c r="A101" s="2" t="s">
        <v>8</v>
      </c>
      <c r="B101" s="18">
        <v>1</v>
      </c>
      <c r="C101" s="20"/>
      <c r="D101" s="13">
        <f t="shared" si="6"/>
        <v>1</v>
      </c>
      <c r="E101" s="20"/>
      <c r="F101" s="13">
        <f t="shared" si="7"/>
        <v>1</v>
      </c>
      <c r="G101" s="33"/>
      <c r="H101" s="13">
        <f t="shared" si="5"/>
        <v>1</v>
      </c>
      <c r="I101" s="13"/>
      <c r="J101" s="13">
        <f t="shared" si="4"/>
        <v>1</v>
      </c>
    </row>
    <row r="102" spans="1:10" ht="15.75" hidden="1">
      <c r="A102" s="2" t="s">
        <v>9</v>
      </c>
      <c r="B102" s="18">
        <v>7</v>
      </c>
      <c r="C102" s="20"/>
      <c r="D102" s="13">
        <f t="shared" si="6"/>
        <v>7</v>
      </c>
      <c r="E102" s="20"/>
      <c r="F102" s="13">
        <f t="shared" si="7"/>
        <v>7</v>
      </c>
      <c r="G102" s="33"/>
      <c r="H102" s="13">
        <f t="shared" si="5"/>
        <v>7</v>
      </c>
      <c r="I102" s="13"/>
      <c r="J102" s="13">
        <f t="shared" si="4"/>
        <v>7</v>
      </c>
    </row>
    <row r="103" spans="1:10" ht="15.75" hidden="1">
      <c r="A103" s="2" t="s">
        <v>10</v>
      </c>
      <c r="B103" s="18">
        <v>1</v>
      </c>
      <c r="C103" s="20"/>
      <c r="D103" s="13">
        <f t="shared" si="6"/>
        <v>1</v>
      </c>
      <c r="E103" s="20"/>
      <c r="F103" s="13">
        <f t="shared" si="7"/>
        <v>1</v>
      </c>
      <c r="G103" s="33">
        <v>1</v>
      </c>
      <c r="H103" s="13">
        <f t="shared" si="5"/>
        <v>2</v>
      </c>
      <c r="I103" s="13"/>
      <c r="J103" s="13">
        <f t="shared" si="4"/>
        <v>2</v>
      </c>
    </row>
    <row r="104" spans="1:10" ht="15.75" hidden="1">
      <c r="A104" s="2" t="s">
        <v>17</v>
      </c>
      <c r="B104" s="18">
        <v>2</v>
      </c>
      <c r="C104" s="20"/>
      <c r="D104" s="13">
        <f t="shared" si="6"/>
        <v>2</v>
      </c>
      <c r="E104" s="20"/>
      <c r="F104" s="13">
        <f t="shared" si="7"/>
        <v>2</v>
      </c>
      <c r="G104" s="33"/>
      <c r="H104" s="13">
        <f t="shared" si="5"/>
        <v>2</v>
      </c>
      <c r="I104" s="13"/>
      <c r="J104" s="13">
        <f t="shared" si="4"/>
        <v>2</v>
      </c>
    </row>
    <row r="105" spans="1:10" ht="15.75" hidden="1">
      <c r="A105" s="2" t="s">
        <v>11</v>
      </c>
      <c r="B105" s="18">
        <v>1</v>
      </c>
      <c r="C105" s="20"/>
      <c r="D105" s="13">
        <f t="shared" si="6"/>
        <v>1</v>
      </c>
      <c r="E105" s="20"/>
      <c r="F105" s="13">
        <f t="shared" si="7"/>
        <v>1</v>
      </c>
      <c r="G105" s="33"/>
      <c r="H105" s="13">
        <f t="shared" si="5"/>
        <v>1</v>
      </c>
      <c r="I105" s="13"/>
      <c r="J105" s="13">
        <f t="shared" si="4"/>
        <v>1</v>
      </c>
    </row>
    <row r="106" spans="1:10" ht="15.75" hidden="1">
      <c r="A106" s="2" t="s">
        <v>12</v>
      </c>
      <c r="B106" s="18">
        <v>1</v>
      </c>
      <c r="C106" s="20"/>
      <c r="D106" s="13">
        <f t="shared" si="6"/>
        <v>1</v>
      </c>
      <c r="E106" s="20"/>
      <c r="F106" s="13">
        <f t="shared" si="7"/>
        <v>1</v>
      </c>
      <c r="G106" s="33"/>
      <c r="H106" s="13">
        <f t="shared" si="5"/>
        <v>1</v>
      </c>
      <c r="I106" s="13"/>
      <c r="J106" s="13">
        <f t="shared" si="4"/>
        <v>1</v>
      </c>
    </row>
    <row r="107" spans="1:10" ht="15.75" hidden="1">
      <c r="A107" s="2" t="s">
        <v>13</v>
      </c>
      <c r="B107" s="18">
        <v>10</v>
      </c>
      <c r="C107" s="20"/>
      <c r="D107" s="13">
        <f t="shared" si="6"/>
        <v>10</v>
      </c>
      <c r="E107" s="20"/>
      <c r="F107" s="13">
        <f t="shared" si="7"/>
        <v>10</v>
      </c>
      <c r="G107" s="33"/>
      <c r="H107" s="13">
        <f t="shared" si="5"/>
        <v>10</v>
      </c>
      <c r="I107" s="13"/>
      <c r="J107" s="13">
        <f t="shared" si="4"/>
        <v>10</v>
      </c>
    </row>
    <row r="108" spans="1:10" ht="15.75" hidden="1">
      <c r="A108" s="2" t="s">
        <v>14</v>
      </c>
      <c r="B108" s="18">
        <v>2</v>
      </c>
      <c r="C108" s="20"/>
      <c r="D108" s="13">
        <f t="shared" si="6"/>
        <v>2</v>
      </c>
      <c r="E108" s="20"/>
      <c r="F108" s="13">
        <f t="shared" si="7"/>
        <v>2</v>
      </c>
      <c r="G108" s="33"/>
      <c r="H108" s="13">
        <f t="shared" si="5"/>
        <v>2</v>
      </c>
      <c r="I108" s="13"/>
      <c r="J108" s="13">
        <f t="shared" si="4"/>
        <v>2</v>
      </c>
    </row>
    <row r="109" spans="1:10" ht="15.75" hidden="1">
      <c r="A109" s="2" t="s">
        <v>15</v>
      </c>
      <c r="B109" s="18">
        <v>2</v>
      </c>
      <c r="C109" s="20"/>
      <c r="D109" s="13">
        <f t="shared" si="6"/>
        <v>2</v>
      </c>
      <c r="E109" s="20"/>
      <c r="F109" s="13">
        <f t="shared" si="7"/>
        <v>2</v>
      </c>
      <c r="G109" s="33"/>
      <c r="H109" s="13">
        <f t="shared" si="5"/>
        <v>2</v>
      </c>
      <c r="I109" s="13"/>
      <c r="J109" s="13">
        <f t="shared" si="4"/>
        <v>2</v>
      </c>
    </row>
    <row r="110" spans="1:10" ht="15.75" hidden="1">
      <c r="A110" s="2" t="s">
        <v>16</v>
      </c>
      <c r="B110" s="18">
        <v>2</v>
      </c>
      <c r="C110" s="20"/>
      <c r="D110" s="13">
        <f t="shared" si="6"/>
        <v>2</v>
      </c>
      <c r="E110" s="20"/>
      <c r="F110" s="13">
        <f t="shared" si="7"/>
        <v>2</v>
      </c>
      <c r="G110" s="33"/>
      <c r="H110" s="13">
        <f t="shared" si="5"/>
        <v>2</v>
      </c>
      <c r="I110" s="13"/>
      <c r="J110" s="13">
        <f t="shared" si="4"/>
        <v>2</v>
      </c>
    </row>
    <row r="111" spans="1:10" s="3" customFormat="1" ht="31.5">
      <c r="A111" s="6" t="s">
        <v>27</v>
      </c>
      <c r="B111" s="11">
        <f>SUM(B112:B131)</f>
        <v>593730</v>
      </c>
      <c r="C111" s="11">
        <f>SUM(C112:C131)</f>
        <v>0</v>
      </c>
      <c r="D111" s="11">
        <f>SUM(D112:D131)</f>
        <v>593730</v>
      </c>
      <c r="E111" s="11">
        <f>SUM(E112:E131)</f>
        <v>-1436</v>
      </c>
      <c r="F111" s="11">
        <f t="shared" si="7"/>
        <v>592294</v>
      </c>
      <c r="G111" s="31">
        <f>SUM(G112:G131)</f>
        <v>0</v>
      </c>
      <c r="H111" s="11">
        <f t="shared" si="5"/>
        <v>592294</v>
      </c>
      <c r="I111" s="31">
        <f>SUM(I112:I131)</f>
        <v>-4397</v>
      </c>
      <c r="J111" s="11">
        <f t="shared" si="4"/>
        <v>587897</v>
      </c>
    </row>
    <row r="112" spans="1:10" ht="15.75">
      <c r="A112" s="2" t="s">
        <v>18</v>
      </c>
      <c r="B112" s="18">
        <v>136981</v>
      </c>
      <c r="C112" s="20"/>
      <c r="D112" s="13">
        <f t="shared" si="6"/>
        <v>136981</v>
      </c>
      <c r="E112" s="27">
        <f>-1285+56</f>
        <v>-1229</v>
      </c>
      <c r="F112" s="13">
        <f t="shared" si="7"/>
        <v>135752</v>
      </c>
      <c r="G112" s="33"/>
      <c r="H112" s="13">
        <f t="shared" si="5"/>
        <v>135752</v>
      </c>
      <c r="I112" s="35"/>
      <c r="J112" s="13">
        <f t="shared" si="4"/>
        <v>135752</v>
      </c>
    </row>
    <row r="113" spans="1:10" ht="15.75">
      <c r="A113" s="2" t="s">
        <v>20</v>
      </c>
      <c r="B113" s="18">
        <v>26161</v>
      </c>
      <c r="C113" s="20"/>
      <c r="D113" s="13">
        <f t="shared" si="6"/>
        <v>26161</v>
      </c>
      <c r="E113" s="26">
        <v>398</v>
      </c>
      <c r="F113" s="13">
        <f t="shared" si="7"/>
        <v>26559</v>
      </c>
      <c r="G113" s="33"/>
      <c r="H113" s="13">
        <f t="shared" si="5"/>
        <v>26559</v>
      </c>
      <c r="I113" s="35"/>
      <c r="J113" s="13">
        <f t="shared" si="4"/>
        <v>26559</v>
      </c>
    </row>
    <row r="114" spans="1:10" ht="15.75">
      <c r="A114" s="2" t="s">
        <v>1</v>
      </c>
      <c r="B114" s="18">
        <v>42200</v>
      </c>
      <c r="C114" s="20"/>
      <c r="D114" s="13">
        <f t="shared" si="6"/>
        <v>42200</v>
      </c>
      <c r="E114" s="26">
        <f>-359-382</f>
        <v>-741</v>
      </c>
      <c r="F114" s="13">
        <f t="shared" si="7"/>
        <v>41459</v>
      </c>
      <c r="G114" s="33">
        <v>-2405</v>
      </c>
      <c r="H114" s="13">
        <f t="shared" si="5"/>
        <v>39054</v>
      </c>
      <c r="I114" s="35"/>
      <c r="J114" s="13">
        <f t="shared" si="4"/>
        <v>39054</v>
      </c>
    </row>
    <row r="115" spans="1:10" ht="15.75">
      <c r="A115" s="2" t="s">
        <v>2</v>
      </c>
      <c r="B115" s="18">
        <v>34222</v>
      </c>
      <c r="C115" s="20"/>
      <c r="D115" s="13">
        <f t="shared" si="6"/>
        <v>34222</v>
      </c>
      <c r="E115" s="26">
        <v>-1992</v>
      </c>
      <c r="F115" s="13">
        <f t="shared" si="7"/>
        <v>32230</v>
      </c>
      <c r="G115" s="33"/>
      <c r="H115" s="13">
        <f t="shared" si="5"/>
        <v>32230</v>
      </c>
      <c r="I115" s="35"/>
      <c r="J115" s="13">
        <f t="shared" si="4"/>
        <v>32230</v>
      </c>
    </row>
    <row r="116" spans="1:10" ht="15.75">
      <c r="A116" s="2" t="s">
        <v>19</v>
      </c>
      <c r="B116" s="18">
        <v>20752</v>
      </c>
      <c r="C116" s="20"/>
      <c r="D116" s="13">
        <f t="shared" si="6"/>
        <v>20752</v>
      </c>
      <c r="E116" s="26">
        <v>8</v>
      </c>
      <c r="F116" s="13">
        <f t="shared" si="7"/>
        <v>20760</v>
      </c>
      <c r="G116" s="33"/>
      <c r="H116" s="13">
        <f t="shared" si="5"/>
        <v>20760</v>
      </c>
      <c r="I116" s="35"/>
      <c r="J116" s="13">
        <f t="shared" si="4"/>
        <v>20760</v>
      </c>
    </row>
    <row r="117" spans="1:10" ht="15.75">
      <c r="A117" s="2" t="s">
        <v>3</v>
      </c>
      <c r="B117" s="18">
        <v>19273</v>
      </c>
      <c r="C117" s="20"/>
      <c r="D117" s="13">
        <f t="shared" si="6"/>
        <v>19273</v>
      </c>
      <c r="E117" s="26">
        <v>8</v>
      </c>
      <c r="F117" s="13">
        <f t="shared" si="7"/>
        <v>19281</v>
      </c>
      <c r="G117" s="33"/>
      <c r="H117" s="13">
        <f t="shared" si="5"/>
        <v>19281</v>
      </c>
      <c r="I117" s="35"/>
      <c r="J117" s="13">
        <f t="shared" si="4"/>
        <v>19281</v>
      </c>
    </row>
    <row r="118" spans="1:10" ht="15.75">
      <c r="A118" s="2" t="s">
        <v>4</v>
      </c>
      <c r="B118" s="18">
        <v>24569</v>
      </c>
      <c r="C118" s="20"/>
      <c r="D118" s="13">
        <f t="shared" si="6"/>
        <v>24569</v>
      </c>
      <c r="E118" s="26">
        <v>8</v>
      </c>
      <c r="F118" s="13">
        <f t="shared" si="7"/>
        <v>24577</v>
      </c>
      <c r="G118" s="33"/>
      <c r="H118" s="13">
        <f t="shared" si="5"/>
        <v>24577</v>
      </c>
      <c r="I118" s="35"/>
      <c r="J118" s="13">
        <f t="shared" si="4"/>
        <v>24577</v>
      </c>
    </row>
    <row r="119" spans="1:10" ht="15.75">
      <c r="A119" s="2" t="s">
        <v>5</v>
      </c>
      <c r="B119" s="18">
        <v>25120</v>
      </c>
      <c r="C119" s="20"/>
      <c r="D119" s="13">
        <f t="shared" si="6"/>
        <v>25120</v>
      </c>
      <c r="E119" s="26">
        <v>8</v>
      </c>
      <c r="F119" s="13">
        <f t="shared" si="7"/>
        <v>25128</v>
      </c>
      <c r="G119" s="33">
        <v>-2000</v>
      </c>
      <c r="H119" s="13">
        <f t="shared" si="5"/>
        <v>23128</v>
      </c>
      <c r="I119" s="35"/>
      <c r="J119" s="13">
        <f t="shared" si="4"/>
        <v>23128</v>
      </c>
    </row>
    <row r="120" spans="1:10" ht="15.75">
      <c r="A120" s="2" t="s">
        <v>6</v>
      </c>
      <c r="B120" s="18">
        <v>24187</v>
      </c>
      <c r="C120" s="20"/>
      <c r="D120" s="13">
        <f t="shared" si="6"/>
        <v>24187</v>
      </c>
      <c r="E120" s="26">
        <v>8</v>
      </c>
      <c r="F120" s="13">
        <f t="shared" si="7"/>
        <v>24195</v>
      </c>
      <c r="G120" s="33"/>
      <c r="H120" s="13">
        <f t="shared" si="5"/>
        <v>24195</v>
      </c>
      <c r="I120" s="35">
        <v>-1000</v>
      </c>
      <c r="J120" s="13">
        <f t="shared" si="4"/>
        <v>23195</v>
      </c>
    </row>
    <row r="121" spans="1:10" ht="15.75">
      <c r="A121" s="2" t="s">
        <v>7</v>
      </c>
      <c r="B121" s="18">
        <v>7672</v>
      </c>
      <c r="C121" s="20"/>
      <c r="D121" s="13">
        <f t="shared" si="6"/>
        <v>7672</v>
      </c>
      <c r="E121" s="26">
        <v>8</v>
      </c>
      <c r="F121" s="13">
        <f t="shared" si="7"/>
        <v>7680</v>
      </c>
      <c r="G121" s="33"/>
      <c r="H121" s="13">
        <f t="shared" si="5"/>
        <v>7680</v>
      </c>
      <c r="I121" s="35"/>
      <c r="J121" s="13">
        <f t="shared" si="4"/>
        <v>7680</v>
      </c>
    </row>
    <row r="122" spans="1:10" ht="15.75">
      <c r="A122" s="2" t="s">
        <v>8</v>
      </c>
      <c r="B122" s="18">
        <v>28194</v>
      </c>
      <c r="C122" s="20"/>
      <c r="D122" s="13">
        <f t="shared" si="6"/>
        <v>28194</v>
      </c>
      <c r="E122" s="26">
        <v>8</v>
      </c>
      <c r="F122" s="13">
        <f t="shared" si="7"/>
        <v>28202</v>
      </c>
      <c r="G122" s="33"/>
      <c r="H122" s="13">
        <f t="shared" si="5"/>
        <v>28202</v>
      </c>
      <c r="I122" s="35"/>
      <c r="J122" s="13">
        <f t="shared" si="4"/>
        <v>28202</v>
      </c>
    </row>
    <row r="123" spans="1:10" ht="15.75">
      <c r="A123" s="2" t="s">
        <v>9</v>
      </c>
      <c r="B123" s="18">
        <v>28571</v>
      </c>
      <c r="C123" s="20"/>
      <c r="D123" s="13">
        <f t="shared" si="6"/>
        <v>28571</v>
      </c>
      <c r="E123" s="26">
        <v>8</v>
      </c>
      <c r="F123" s="13">
        <f t="shared" si="7"/>
        <v>28579</v>
      </c>
      <c r="G123" s="33"/>
      <c r="H123" s="13">
        <f t="shared" si="5"/>
        <v>28579</v>
      </c>
      <c r="I123" s="35">
        <v>-2397</v>
      </c>
      <c r="J123" s="13">
        <f t="shared" si="4"/>
        <v>26182</v>
      </c>
    </row>
    <row r="124" spans="1:10" ht="15.75">
      <c r="A124" s="2" t="s">
        <v>10</v>
      </c>
      <c r="B124" s="18">
        <v>14652</v>
      </c>
      <c r="C124" s="20"/>
      <c r="D124" s="13">
        <f t="shared" si="6"/>
        <v>14652</v>
      </c>
      <c r="E124" s="26">
        <v>2165</v>
      </c>
      <c r="F124" s="13">
        <f t="shared" si="7"/>
        <v>16817</v>
      </c>
      <c r="G124" s="33">
        <v>478</v>
      </c>
      <c r="H124" s="13">
        <f t="shared" si="5"/>
        <v>17295</v>
      </c>
      <c r="I124" s="35">
        <v>-1000</v>
      </c>
      <c r="J124" s="13">
        <f t="shared" si="4"/>
        <v>16295</v>
      </c>
    </row>
    <row r="125" spans="1:10" ht="15.75">
      <c r="A125" s="2" t="s">
        <v>17</v>
      </c>
      <c r="B125" s="18">
        <v>18822</v>
      </c>
      <c r="C125" s="20"/>
      <c r="D125" s="13">
        <f t="shared" si="6"/>
        <v>18822</v>
      </c>
      <c r="E125" s="26">
        <v>8</v>
      </c>
      <c r="F125" s="13">
        <f t="shared" si="7"/>
        <v>18830</v>
      </c>
      <c r="G125" s="33"/>
      <c r="H125" s="13">
        <f t="shared" si="5"/>
        <v>18830</v>
      </c>
      <c r="I125" s="35"/>
      <c r="J125" s="13">
        <f t="shared" si="4"/>
        <v>18830</v>
      </c>
    </row>
    <row r="126" spans="1:10" ht="15.75">
      <c r="A126" s="2" t="s">
        <v>11</v>
      </c>
      <c r="B126" s="18">
        <v>24177</v>
      </c>
      <c r="C126" s="20"/>
      <c r="D126" s="13">
        <f t="shared" si="6"/>
        <v>24177</v>
      </c>
      <c r="E126" s="26">
        <v>8</v>
      </c>
      <c r="F126" s="13">
        <f t="shared" si="7"/>
        <v>24185</v>
      </c>
      <c r="G126" s="33">
        <v>-757</v>
      </c>
      <c r="H126" s="13">
        <f t="shared" si="5"/>
        <v>23428</v>
      </c>
      <c r="I126" s="35"/>
      <c r="J126" s="13">
        <f t="shared" si="4"/>
        <v>23428</v>
      </c>
    </row>
    <row r="127" spans="1:10" ht="15.75">
      <c r="A127" s="2" t="s">
        <v>12</v>
      </c>
      <c r="B127" s="18">
        <v>17032</v>
      </c>
      <c r="C127" s="20"/>
      <c r="D127" s="13">
        <f t="shared" si="6"/>
        <v>17032</v>
      </c>
      <c r="E127" s="26">
        <v>8</v>
      </c>
      <c r="F127" s="13">
        <f t="shared" si="7"/>
        <v>17040</v>
      </c>
      <c r="G127" s="33">
        <v>144</v>
      </c>
      <c r="H127" s="13">
        <f t="shared" si="5"/>
        <v>17184</v>
      </c>
      <c r="I127" s="35"/>
      <c r="J127" s="13">
        <f t="shared" si="4"/>
        <v>17184</v>
      </c>
    </row>
    <row r="128" spans="1:10" ht="15.75">
      <c r="A128" s="2" t="s">
        <v>13</v>
      </c>
      <c r="B128" s="18">
        <v>15783</v>
      </c>
      <c r="C128" s="20"/>
      <c r="D128" s="13">
        <f t="shared" si="6"/>
        <v>15783</v>
      </c>
      <c r="E128" s="26">
        <v>2008</v>
      </c>
      <c r="F128" s="13">
        <f t="shared" si="7"/>
        <v>17791</v>
      </c>
      <c r="G128" s="33">
        <v>3800</v>
      </c>
      <c r="H128" s="13">
        <f t="shared" si="5"/>
        <v>21591</v>
      </c>
      <c r="I128" s="35"/>
      <c r="J128" s="13">
        <f t="shared" si="4"/>
        <v>21591</v>
      </c>
    </row>
    <row r="129" spans="1:10" ht="15.75">
      <c r="A129" s="2" t="s">
        <v>14</v>
      </c>
      <c r="B129" s="18">
        <v>23239</v>
      </c>
      <c r="C129" s="20"/>
      <c r="D129" s="13">
        <f t="shared" si="6"/>
        <v>23239</v>
      </c>
      <c r="E129" s="26">
        <v>-2149</v>
      </c>
      <c r="F129" s="13">
        <f t="shared" si="7"/>
        <v>21090</v>
      </c>
      <c r="G129" s="33">
        <v>-460</v>
      </c>
      <c r="H129" s="13">
        <f t="shared" si="5"/>
        <v>20630</v>
      </c>
      <c r="I129" s="35"/>
      <c r="J129" s="13">
        <f t="shared" si="4"/>
        <v>20630</v>
      </c>
    </row>
    <row r="130" spans="1:10" ht="15.75">
      <c r="A130" s="2" t="s">
        <v>15</v>
      </c>
      <c r="B130" s="18">
        <v>30699</v>
      </c>
      <c r="C130" s="20"/>
      <c r="D130" s="13">
        <f t="shared" si="6"/>
        <v>30699</v>
      </c>
      <c r="E130" s="26">
        <v>8</v>
      </c>
      <c r="F130" s="13">
        <f t="shared" si="7"/>
        <v>30707</v>
      </c>
      <c r="G130" s="33"/>
      <c r="H130" s="13">
        <f t="shared" si="5"/>
        <v>30707</v>
      </c>
      <c r="I130" s="35"/>
      <c r="J130" s="13">
        <f t="shared" si="4"/>
        <v>30707</v>
      </c>
    </row>
    <row r="131" spans="1:10" ht="15.75">
      <c r="A131" s="2" t="s">
        <v>16</v>
      </c>
      <c r="B131" s="18">
        <v>31424</v>
      </c>
      <c r="C131" s="20"/>
      <c r="D131" s="13">
        <f t="shared" si="6"/>
        <v>31424</v>
      </c>
      <c r="E131" s="26">
        <v>8</v>
      </c>
      <c r="F131" s="13">
        <f t="shared" si="7"/>
        <v>31432</v>
      </c>
      <c r="G131" s="33">
        <v>1200</v>
      </c>
      <c r="H131" s="13">
        <f t="shared" si="5"/>
        <v>32632</v>
      </c>
      <c r="I131" s="35"/>
      <c r="J131" s="13">
        <f t="shared" si="4"/>
        <v>32632</v>
      </c>
    </row>
    <row r="132" spans="1:10" ht="22.5" hidden="1" customHeight="1">
      <c r="A132" s="6" t="s">
        <v>28</v>
      </c>
      <c r="B132" s="11">
        <f>SUM(B133:B152)</f>
        <v>452186</v>
      </c>
      <c r="C132" s="11">
        <f>SUM(C133:C152)</f>
        <v>0</v>
      </c>
      <c r="D132" s="11">
        <f>SUM(D133:D152)</f>
        <v>452186</v>
      </c>
      <c r="E132" s="11">
        <f>SUM(E133:E152)</f>
        <v>0</v>
      </c>
      <c r="F132" s="11">
        <f t="shared" si="7"/>
        <v>452186</v>
      </c>
      <c r="G132" s="31">
        <f>SUM(G133:G152)</f>
        <v>0</v>
      </c>
      <c r="H132" s="11">
        <f t="shared" si="5"/>
        <v>452186</v>
      </c>
      <c r="I132" s="31">
        <f>SUM(I133:I152)</f>
        <v>0</v>
      </c>
      <c r="J132" s="11">
        <f t="shared" si="4"/>
        <v>452186</v>
      </c>
    </row>
    <row r="133" spans="1:10" ht="15.75" hidden="1">
      <c r="A133" s="2" t="s">
        <v>18</v>
      </c>
      <c r="B133" s="17">
        <f>159088+20151-16</f>
        <v>179223</v>
      </c>
      <c r="C133" s="20"/>
      <c r="D133" s="13">
        <f t="shared" si="6"/>
        <v>179223</v>
      </c>
      <c r="E133" s="20"/>
      <c r="F133" s="13">
        <f t="shared" si="7"/>
        <v>179223</v>
      </c>
      <c r="G133" s="33"/>
      <c r="H133" s="13">
        <f t="shared" si="5"/>
        <v>179223</v>
      </c>
      <c r="I133" s="13"/>
      <c r="J133" s="13">
        <f t="shared" si="4"/>
        <v>179223</v>
      </c>
    </row>
    <row r="134" spans="1:10" ht="15.75" hidden="1">
      <c r="A134" s="2" t="s">
        <v>20</v>
      </c>
      <c r="B134" s="17">
        <f>67645+10992-6</f>
        <v>78631</v>
      </c>
      <c r="C134" s="20"/>
      <c r="D134" s="13">
        <f t="shared" si="6"/>
        <v>78631</v>
      </c>
      <c r="E134" s="20"/>
      <c r="F134" s="13">
        <f t="shared" si="7"/>
        <v>78631</v>
      </c>
      <c r="G134" s="33"/>
      <c r="H134" s="13">
        <f t="shared" si="5"/>
        <v>78631</v>
      </c>
      <c r="I134" s="13"/>
      <c r="J134" s="13">
        <f t="shared" si="4"/>
        <v>78631</v>
      </c>
    </row>
    <row r="135" spans="1:10" ht="15.75" hidden="1">
      <c r="A135" s="2" t="s">
        <v>1</v>
      </c>
      <c r="B135" s="17">
        <f>7747+2007</f>
        <v>9754</v>
      </c>
      <c r="C135" s="20"/>
      <c r="D135" s="13">
        <f t="shared" si="6"/>
        <v>9754</v>
      </c>
      <c r="E135" s="20"/>
      <c r="F135" s="13">
        <f t="shared" si="7"/>
        <v>9754</v>
      </c>
      <c r="G135" s="33"/>
      <c r="H135" s="13">
        <f t="shared" si="5"/>
        <v>9754</v>
      </c>
      <c r="I135" s="13"/>
      <c r="J135" s="13">
        <f t="shared" si="4"/>
        <v>9754</v>
      </c>
    </row>
    <row r="136" spans="1:10" customFormat="1" ht="15.75" hidden="1">
      <c r="A136" s="2" t="s">
        <v>2</v>
      </c>
      <c r="B136" s="17">
        <f>20387+5648-5</f>
        <v>26030</v>
      </c>
      <c r="C136" s="21"/>
      <c r="D136" s="13">
        <f t="shared" si="6"/>
        <v>26030</v>
      </c>
      <c r="E136" s="21"/>
      <c r="F136" s="13">
        <f t="shared" si="7"/>
        <v>26030</v>
      </c>
      <c r="G136" s="33"/>
      <c r="H136" s="13">
        <f t="shared" si="5"/>
        <v>26030</v>
      </c>
      <c r="I136" s="13"/>
      <c r="J136" s="13">
        <f t="shared" si="4"/>
        <v>26030</v>
      </c>
    </row>
    <row r="137" spans="1:10" customFormat="1" ht="15.75" hidden="1">
      <c r="A137" s="2" t="s">
        <v>19</v>
      </c>
      <c r="B137" s="17">
        <f>11337+1776</f>
        <v>13113</v>
      </c>
      <c r="C137" s="21"/>
      <c r="D137" s="13">
        <f t="shared" si="6"/>
        <v>13113</v>
      </c>
      <c r="E137" s="21"/>
      <c r="F137" s="13">
        <f t="shared" si="7"/>
        <v>13113</v>
      </c>
      <c r="G137" s="33"/>
      <c r="H137" s="13">
        <f t="shared" si="5"/>
        <v>13113</v>
      </c>
      <c r="I137" s="13"/>
      <c r="J137" s="13">
        <f t="shared" si="4"/>
        <v>13113</v>
      </c>
    </row>
    <row r="138" spans="1:10" customFormat="1" ht="15.75" hidden="1">
      <c r="A138" s="2" t="s">
        <v>3</v>
      </c>
      <c r="B138" s="17">
        <f>18322+4375-1</f>
        <v>22696</v>
      </c>
      <c r="C138" s="21"/>
      <c r="D138" s="13">
        <f t="shared" si="6"/>
        <v>22696</v>
      </c>
      <c r="E138" s="21"/>
      <c r="F138" s="13">
        <f t="shared" si="7"/>
        <v>22696</v>
      </c>
      <c r="G138" s="33"/>
      <c r="H138" s="13">
        <f t="shared" si="5"/>
        <v>22696</v>
      </c>
      <c r="I138" s="13"/>
      <c r="J138" s="13">
        <f t="shared" si="4"/>
        <v>22696</v>
      </c>
    </row>
    <row r="139" spans="1:10" customFormat="1" ht="15.75" hidden="1">
      <c r="A139" s="2" t="s">
        <v>4</v>
      </c>
      <c r="B139" s="17">
        <f>19577+4486-1</f>
        <v>24062</v>
      </c>
      <c r="C139" s="21"/>
      <c r="D139" s="13">
        <f t="shared" si="6"/>
        <v>24062</v>
      </c>
      <c r="E139" s="21"/>
      <c r="F139" s="13">
        <f t="shared" si="7"/>
        <v>24062</v>
      </c>
      <c r="G139" s="33"/>
      <c r="H139" s="13">
        <f t="shared" si="5"/>
        <v>24062</v>
      </c>
      <c r="I139" s="13"/>
      <c r="J139" s="13">
        <f t="shared" ref="J139:J202" si="8">H139+I139</f>
        <v>24062</v>
      </c>
    </row>
    <row r="140" spans="1:10" customFormat="1" ht="15.75" hidden="1">
      <c r="A140" s="2" t="s">
        <v>5</v>
      </c>
      <c r="B140" s="17">
        <f>3411+852</f>
        <v>4263</v>
      </c>
      <c r="C140" s="21"/>
      <c r="D140" s="13">
        <f t="shared" si="6"/>
        <v>4263</v>
      </c>
      <c r="E140" s="21"/>
      <c r="F140" s="13">
        <f t="shared" si="7"/>
        <v>4263</v>
      </c>
      <c r="G140" s="33"/>
      <c r="H140" s="13">
        <f t="shared" ref="H140:H203" si="9">F140+G140</f>
        <v>4263</v>
      </c>
      <c r="I140" s="13"/>
      <c r="J140" s="13">
        <f t="shared" si="8"/>
        <v>4263</v>
      </c>
    </row>
    <row r="141" spans="1:10" customFormat="1" ht="15.75" hidden="1">
      <c r="A141" s="2" t="s">
        <v>6</v>
      </c>
      <c r="B141" s="17">
        <f>4323+1370-1</f>
        <v>5692</v>
      </c>
      <c r="C141" s="21"/>
      <c r="D141" s="13">
        <f t="shared" ref="D141:D202" si="10">B141+C141</f>
        <v>5692</v>
      </c>
      <c r="E141" s="21"/>
      <c r="F141" s="13">
        <f t="shared" ref="F141:F204" si="11">D141+E141</f>
        <v>5692</v>
      </c>
      <c r="G141" s="33"/>
      <c r="H141" s="13">
        <f t="shared" si="9"/>
        <v>5692</v>
      </c>
      <c r="I141" s="13"/>
      <c r="J141" s="13">
        <f t="shared" si="8"/>
        <v>5692</v>
      </c>
    </row>
    <row r="142" spans="1:10" customFormat="1" ht="15.75" hidden="1">
      <c r="A142" s="2" t="s">
        <v>7</v>
      </c>
      <c r="B142" s="17">
        <f>2520+771-1</f>
        <v>3290</v>
      </c>
      <c r="C142" s="21"/>
      <c r="D142" s="13">
        <f t="shared" si="10"/>
        <v>3290</v>
      </c>
      <c r="E142" s="21"/>
      <c r="F142" s="13">
        <f t="shared" si="11"/>
        <v>3290</v>
      </c>
      <c r="G142" s="33"/>
      <c r="H142" s="13">
        <f t="shared" si="9"/>
        <v>3290</v>
      </c>
      <c r="I142" s="13"/>
      <c r="J142" s="13">
        <f t="shared" si="8"/>
        <v>3290</v>
      </c>
    </row>
    <row r="143" spans="1:10" customFormat="1" ht="15.75" hidden="1">
      <c r="A143" s="2" t="s">
        <v>8</v>
      </c>
      <c r="B143" s="17">
        <f>8784+2099-1</f>
        <v>10882</v>
      </c>
      <c r="C143" s="21"/>
      <c r="D143" s="13">
        <f t="shared" si="10"/>
        <v>10882</v>
      </c>
      <c r="E143" s="21"/>
      <c r="F143" s="13">
        <f t="shared" si="11"/>
        <v>10882</v>
      </c>
      <c r="G143" s="33"/>
      <c r="H143" s="13">
        <f t="shared" si="9"/>
        <v>10882</v>
      </c>
      <c r="I143" s="13"/>
      <c r="J143" s="13">
        <f t="shared" si="8"/>
        <v>10882</v>
      </c>
    </row>
    <row r="144" spans="1:10" customFormat="1" ht="15.75" hidden="1">
      <c r="A144" s="2" t="s">
        <v>9</v>
      </c>
      <c r="B144" s="17">
        <f>9430+1938-1</f>
        <v>11367</v>
      </c>
      <c r="C144" s="21"/>
      <c r="D144" s="13">
        <f t="shared" si="10"/>
        <v>11367</v>
      </c>
      <c r="E144" s="21"/>
      <c r="F144" s="13">
        <f t="shared" si="11"/>
        <v>11367</v>
      </c>
      <c r="G144" s="33"/>
      <c r="H144" s="13">
        <f t="shared" si="9"/>
        <v>11367</v>
      </c>
      <c r="I144" s="13"/>
      <c r="J144" s="13">
        <f t="shared" si="8"/>
        <v>11367</v>
      </c>
    </row>
    <row r="145" spans="1:10" customFormat="1" ht="15.75" hidden="1">
      <c r="A145" s="2" t="s">
        <v>10</v>
      </c>
      <c r="B145" s="17">
        <f>4327+1152-1</f>
        <v>5478</v>
      </c>
      <c r="C145" s="21"/>
      <c r="D145" s="13">
        <f t="shared" si="10"/>
        <v>5478</v>
      </c>
      <c r="E145" s="21"/>
      <c r="F145" s="13">
        <f t="shared" si="11"/>
        <v>5478</v>
      </c>
      <c r="G145" s="33"/>
      <c r="H145" s="13">
        <f t="shared" si="9"/>
        <v>5478</v>
      </c>
      <c r="I145" s="13"/>
      <c r="J145" s="13">
        <f t="shared" si="8"/>
        <v>5478</v>
      </c>
    </row>
    <row r="146" spans="1:10" customFormat="1" ht="15.75" hidden="1">
      <c r="A146" s="2" t="s">
        <v>17</v>
      </c>
      <c r="B146" s="17">
        <f>3190+941</f>
        <v>4131</v>
      </c>
      <c r="C146" s="21"/>
      <c r="D146" s="13">
        <f t="shared" si="10"/>
        <v>4131</v>
      </c>
      <c r="E146" s="21"/>
      <c r="F146" s="13">
        <f t="shared" si="11"/>
        <v>4131</v>
      </c>
      <c r="G146" s="33"/>
      <c r="H146" s="13">
        <f t="shared" si="9"/>
        <v>4131</v>
      </c>
      <c r="I146" s="13"/>
      <c r="J146" s="13">
        <f t="shared" si="8"/>
        <v>4131</v>
      </c>
    </row>
    <row r="147" spans="1:10" customFormat="1" ht="15.75" hidden="1">
      <c r="A147" s="2" t="s">
        <v>11</v>
      </c>
      <c r="B147" s="17">
        <f>5687+1602</f>
        <v>7289</v>
      </c>
      <c r="C147" s="21"/>
      <c r="D147" s="13">
        <f t="shared" si="10"/>
        <v>7289</v>
      </c>
      <c r="E147" s="21"/>
      <c r="F147" s="13">
        <f t="shared" si="11"/>
        <v>7289</v>
      </c>
      <c r="G147" s="33"/>
      <c r="H147" s="13">
        <f t="shared" si="9"/>
        <v>7289</v>
      </c>
      <c r="I147" s="13"/>
      <c r="J147" s="13">
        <f t="shared" si="8"/>
        <v>7289</v>
      </c>
    </row>
    <row r="148" spans="1:10" customFormat="1" ht="15.75" hidden="1">
      <c r="A148" s="2" t="s">
        <v>12</v>
      </c>
      <c r="B148" s="17">
        <f>7505+1875-1</f>
        <v>9379</v>
      </c>
      <c r="C148" s="21"/>
      <c r="D148" s="13">
        <f t="shared" si="10"/>
        <v>9379</v>
      </c>
      <c r="E148" s="21"/>
      <c r="F148" s="13">
        <f t="shared" si="11"/>
        <v>9379</v>
      </c>
      <c r="G148" s="33"/>
      <c r="H148" s="13">
        <f t="shared" si="9"/>
        <v>9379</v>
      </c>
      <c r="I148" s="13"/>
      <c r="J148" s="13">
        <f t="shared" si="8"/>
        <v>9379</v>
      </c>
    </row>
    <row r="149" spans="1:10" customFormat="1" ht="15.75" hidden="1">
      <c r="A149" s="2" t="s">
        <v>13</v>
      </c>
      <c r="B149" s="17">
        <f>4289+1259</f>
        <v>5548</v>
      </c>
      <c r="C149" s="21"/>
      <c r="D149" s="13">
        <f t="shared" si="10"/>
        <v>5548</v>
      </c>
      <c r="E149" s="21"/>
      <c r="F149" s="13">
        <f t="shared" si="11"/>
        <v>5548</v>
      </c>
      <c r="G149" s="33"/>
      <c r="H149" s="13">
        <f t="shared" si="9"/>
        <v>5548</v>
      </c>
      <c r="I149" s="13"/>
      <c r="J149" s="13">
        <f t="shared" si="8"/>
        <v>5548</v>
      </c>
    </row>
    <row r="150" spans="1:10" customFormat="1" ht="15.75" hidden="1">
      <c r="A150" s="2" t="s">
        <v>14</v>
      </c>
      <c r="B150" s="17">
        <f>5923+1405</f>
        <v>7328</v>
      </c>
      <c r="C150" s="21"/>
      <c r="D150" s="13">
        <f t="shared" si="10"/>
        <v>7328</v>
      </c>
      <c r="E150" s="21"/>
      <c r="F150" s="13">
        <f t="shared" si="11"/>
        <v>7328</v>
      </c>
      <c r="G150" s="33"/>
      <c r="H150" s="13">
        <f t="shared" si="9"/>
        <v>7328</v>
      </c>
      <c r="I150" s="13"/>
      <c r="J150" s="13">
        <f t="shared" si="8"/>
        <v>7328</v>
      </c>
    </row>
    <row r="151" spans="1:10" customFormat="1" ht="15.75" hidden="1">
      <c r="A151" s="2" t="s">
        <v>15</v>
      </c>
      <c r="B151" s="17">
        <f>5765+1608</f>
        <v>7373</v>
      </c>
      <c r="C151" s="21"/>
      <c r="D151" s="13">
        <f t="shared" si="10"/>
        <v>7373</v>
      </c>
      <c r="E151" s="21"/>
      <c r="F151" s="13">
        <f t="shared" si="11"/>
        <v>7373</v>
      </c>
      <c r="G151" s="33"/>
      <c r="H151" s="13">
        <f t="shared" si="9"/>
        <v>7373</v>
      </c>
      <c r="I151" s="13"/>
      <c r="J151" s="13">
        <f t="shared" si="8"/>
        <v>7373</v>
      </c>
    </row>
    <row r="152" spans="1:10" customFormat="1" ht="15.75" hidden="1">
      <c r="A152" s="2" t="s">
        <v>16</v>
      </c>
      <c r="B152" s="17">
        <f>14284+2374-1</f>
        <v>16657</v>
      </c>
      <c r="C152" s="21"/>
      <c r="D152" s="13">
        <f t="shared" si="10"/>
        <v>16657</v>
      </c>
      <c r="E152" s="21"/>
      <c r="F152" s="13">
        <f t="shared" si="11"/>
        <v>16657</v>
      </c>
      <c r="G152" s="33"/>
      <c r="H152" s="13">
        <f t="shared" si="9"/>
        <v>16657</v>
      </c>
      <c r="I152" s="13"/>
      <c r="J152" s="13">
        <f t="shared" si="8"/>
        <v>16657</v>
      </c>
    </row>
    <row r="153" spans="1:10" ht="78.75">
      <c r="A153" s="6" t="s">
        <v>29</v>
      </c>
      <c r="B153" s="16">
        <f>SUM(B154:B172)</f>
        <v>264599</v>
      </c>
      <c r="C153" s="16">
        <f>SUM(C154:C172)</f>
        <v>0</v>
      </c>
      <c r="D153" s="11">
        <f>SUM(D154:D172)</f>
        <v>264599</v>
      </c>
      <c r="E153" s="16">
        <f>SUM(E154:E172)</f>
        <v>210</v>
      </c>
      <c r="F153" s="11">
        <f t="shared" si="11"/>
        <v>264809</v>
      </c>
      <c r="G153" s="31">
        <f>SUM(G154:G172)</f>
        <v>0</v>
      </c>
      <c r="H153" s="11">
        <f t="shared" si="9"/>
        <v>264809</v>
      </c>
      <c r="I153" s="31">
        <f>SUM(I154:I172)</f>
        <v>2120</v>
      </c>
      <c r="J153" s="11">
        <f t="shared" si="8"/>
        <v>266929</v>
      </c>
    </row>
    <row r="154" spans="1:10" customFormat="1" ht="15.75">
      <c r="A154" s="2" t="s">
        <v>18</v>
      </c>
      <c r="B154" s="17">
        <v>99825</v>
      </c>
      <c r="C154" s="21"/>
      <c r="D154" s="13">
        <f t="shared" si="10"/>
        <v>99825</v>
      </c>
      <c r="E154" s="28"/>
      <c r="F154" s="13">
        <f t="shared" si="11"/>
        <v>99825</v>
      </c>
      <c r="G154" s="33"/>
      <c r="H154" s="13">
        <f t="shared" si="9"/>
        <v>99825</v>
      </c>
      <c r="I154" s="13">
        <v>822</v>
      </c>
      <c r="J154" s="13">
        <f t="shared" si="8"/>
        <v>100647</v>
      </c>
    </row>
    <row r="155" spans="1:10" customFormat="1" ht="15.75">
      <c r="A155" s="2" t="s">
        <v>20</v>
      </c>
      <c r="B155" s="17">
        <v>47661</v>
      </c>
      <c r="C155" s="21"/>
      <c r="D155" s="13">
        <f t="shared" si="10"/>
        <v>47661</v>
      </c>
      <c r="E155" s="28">
        <v>-114</v>
      </c>
      <c r="F155" s="13">
        <f t="shared" si="11"/>
        <v>47547</v>
      </c>
      <c r="G155" s="33"/>
      <c r="H155" s="13">
        <f t="shared" si="9"/>
        <v>47547</v>
      </c>
      <c r="I155" s="13">
        <v>345</v>
      </c>
      <c r="J155" s="13">
        <f t="shared" si="8"/>
        <v>47892</v>
      </c>
    </row>
    <row r="156" spans="1:10" customFormat="1" ht="15.75">
      <c r="A156" s="2" t="s">
        <v>1</v>
      </c>
      <c r="B156" s="17">
        <v>1840</v>
      </c>
      <c r="C156" s="21"/>
      <c r="D156" s="13">
        <f t="shared" si="10"/>
        <v>1840</v>
      </c>
      <c r="E156" s="28"/>
      <c r="F156" s="13">
        <f t="shared" si="11"/>
        <v>1840</v>
      </c>
      <c r="G156" s="33"/>
      <c r="H156" s="13">
        <f t="shared" si="9"/>
        <v>1840</v>
      </c>
      <c r="I156" s="13"/>
      <c r="J156" s="13">
        <f t="shared" si="8"/>
        <v>1840</v>
      </c>
    </row>
    <row r="157" spans="1:10" customFormat="1" ht="15.75">
      <c r="A157" s="2" t="s">
        <v>2</v>
      </c>
      <c r="B157" s="17">
        <v>20933</v>
      </c>
      <c r="C157" s="21"/>
      <c r="D157" s="13">
        <f t="shared" si="10"/>
        <v>20933</v>
      </c>
      <c r="E157" s="28"/>
      <c r="F157" s="13">
        <f t="shared" si="11"/>
        <v>20933</v>
      </c>
      <c r="G157" s="33"/>
      <c r="H157" s="13">
        <f t="shared" si="9"/>
        <v>20933</v>
      </c>
      <c r="I157" s="13">
        <v>198</v>
      </c>
      <c r="J157" s="13">
        <f t="shared" si="8"/>
        <v>21131</v>
      </c>
    </row>
    <row r="158" spans="1:10" customFormat="1" ht="15.75" hidden="1">
      <c r="A158" s="2" t="s">
        <v>19</v>
      </c>
      <c r="B158" s="17"/>
      <c r="C158" s="21"/>
      <c r="D158" s="13">
        <f t="shared" si="10"/>
        <v>0</v>
      </c>
      <c r="E158" s="28"/>
      <c r="F158" s="13">
        <f t="shared" si="11"/>
        <v>0</v>
      </c>
      <c r="G158" s="33"/>
      <c r="H158" s="13">
        <f t="shared" si="9"/>
        <v>0</v>
      </c>
      <c r="I158" s="13"/>
      <c r="J158" s="13">
        <f t="shared" si="8"/>
        <v>0</v>
      </c>
    </row>
    <row r="159" spans="1:10" customFormat="1" ht="15.75">
      <c r="A159" s="2" t="s">
        <v>3</v>
      </c>
      <c r="B159" s="17">
        <v>10368</v>
      </c>
      <c r="C159" s="21"/>
      <c r="D159" s="13">
        <f t="shared" si="10"/>
        <v>10368</v>
      </c>
      <c r="E159" s="28"/>
      <c r="F159" s="13">
        <f t="shared" si="11"/>
        <v>10368</v>
      </c>
      <c r="G159" s="33"/>
      <c r="H159" s="13">
        <f t="shared" si="9"/>
        <v>10368</v>
      </c>
      <c r="I159" s="13">
        <v>84</v>
      </c>
      <c r="J159" s="13">
        <f t="shared" si="8"/>
        <v>10452</v>
      </c>
    </row>
    <row r="160" spans="1:10" customFormat="1" ht="15.75">
      <c r="A160" s="2" t="s">
        <v>4</v>
      </c>
      <c r="B160" s="17">
        <v>16451</v>
      </c>
      <c r="C160" s="21"/>
      <c r="D160" s="13">
        <f t="shared" si="10"/>
        <v>16451</v>
      </c>
      <c r="E160" s="28"/>
      <c r="F160" s="13">
        <f t="shared" si="11"/>
        <v>16451</v>
      </c>
      <c r="G160" s="33"/>
      <c r="H160" s="13">
        <f t="shared" si="9"/>
        <v>16451</v>
      </c>
      <c r="I160" s="13">
        <v>126</v>
      </c>
      <c r="J160" s="13">
        <f t="shared" si="8"/>
        <v>16577</v>
      </c>
    </row>
    <row r="161" spans="1:10" customFormat="1" ht="15.75" hidden="1">
      <c r="A161" s="2" t="s">
        <v>5</v>
      </c>
      <c r="B161" s="17"/>
      <c r="C161" s="21"/>
      <c r="D161" s="13">
        <f t="shared" si="10"/>
        <v>0</v>
      </c>
      <c r="E161" s="28"/>
      <c r="F161" s="13">
        <f t="shared" si="11"/>
        <v>0</v>
      </c>
      <c r="G161" s="33"/>
      <c r="H161" s="13">
        <f t="shared" si="9"/>
        <v>0</v>
      </c>
      <c r="I161" s="13"/>
      <c r="J161" s="13">
        <f t="shared" si="8"/>
        <v>0</v>
      </c>
    </row>
    <row r="162" spans="1:10" customFormat="1" ht="15.75" hidden="1">
      <c r="A162" s="2" t="s">
        <v>6</v>
      </c>
      <c r="B162" s="17"/>
      <c r="C162" s="21"/>
      <c r="D162" s="13">
        <f t="shared" si="10"/>
        <v>0</v>
      </c>
      <c r="E162" s="28"/>
      <c r="F162" s="13">
        <f t="shared" si="11"/>
        <v>0</v>
      </c>
      <c r="G162" s="33"/>
      <c r="H162" s="13">
        <f t="shared" si="9"/>
        <v>0</v>
      </c>
      <c r="I162" s="13"/>
      <c r="J162" s="13">
        <f t="shared" si="8"/>
        <v>0</v>
      </c>
    </row>
    <row r="163" spans="1:10" customFormat="1" ht="15.75" hidden="1">
      <c r="A163" s="2" t="s">
        <v>7</v>
      </c>
      <c r="B163" s="17"/>
      <c r="C163" s="21"/>
      <c r="D163" s="13">
        <f t="shared" si="10"/>
        <v>0</v>
      </c>
      <c r="E163" s="28"/>
      <c r="F163" s="13">
        <f t="shared" si="11"/>
        <v>0</v>
      </c>
      <c r="G163" s="33"/>
      <c r="H163" s="13">
        <f t="shared" si="9"/>
        <v>0</v>
      </c>
      <c r="I163" s="13"/>
      <c r="J163" s="13">
        <f t="shared" si="8"/>
        <v>0</v>
      </c>
    </row>
    <row r="164" spans="1:10" customFormat="1" ht="15.75">
      <c r="A164" s="2" t="s">
        <v>8</v>
      </c>
      <c r="B164" s="17">
        <v>13044</v>
      </c>
      <c r="C164" s="21"/>
      <c r="D164" s="13">
        <f t="shared" si="10"/>
        <v>13044</v>
      </c>
      <c r="E164" s="28"/>
      <c r="F164" s="13">
        <f t="shared" si="11"/>
        <v>13044</v>
      </c>
      <c r="G164" s="33"/>
      <c r="H164" s="13">
        <f t="shared" si="9"/>
        <v>13044</v>
      </c>
      <c r="I164" s="13">
        <v>101</v>
      </c>
      <c r="J164" s="13">
        <f t="shared" si="8"/>
        <v>13145</v>
      </c>
    </row>
    <row r="165" spans="1:10" customFormat="1" ht="15.75">
      <c r="A165" s="2" t="s">
        <v>9</v>
      </c>
      <c r="B165" s="17">
        <v>9398</v>
      </c>
      <c r="C165" s="21"/>
      <c r="D165" s="13">
        <f t="shared" si="10"/>
        <v>9398</v>
      </c>
      <c r="E165" s="28"/>
      <c r="F165" s="13">
        <f t="shared" si="11"/>
        <v>9398</v>
      </c>
      <c r="G165" s="33"/>
      <c r="H165" s="13">
        <f t="shared" si="9"/>
        <v>9398</v>
      </c>
      <c r="I165" s="13">
        <v>78</v>
      </c>
      <c r="J165" s="13">
        <f t="shared" si="8"/>
        <v>9476</v>
      </c>
    </row>
    <row r="166" spans="1:10" customFormat="1" ht="15.75">
      <c r="A166" s="2" t="s">
        <v>10</v>
      </c>
      <c r="B166" s="17">
        <v>7057</v>
      </c>
      <c r="C166" s="21"/>
      <c r="D166" s="13">
        <f t="shared" si="10"/>
        <v>7057</v>
      </c>
      <c r="E166" s="28"/>
      <c r="F166" s="13">
        <f t="shared" si="11"/>
        <v>7057</v>
      </c>
      <c r="G166" s="33"/>
      <c r="H166" s="13">
        <f t="shared" si="9"/>
        <v>7057</v>
      </c>
      <c r="I166" s="13">
        <v>65</v>
      </c>
      <c r="J166" s="13">
        <f t="shared" si="8"/>
        <v>7122</v>
      </c>
    </row>
    <row r="167" spans="1:10" customFormat="1" ht="15.75">
      <c r="A167" s="2" t="s">
        <v>17</v>
      </c>
      <c r="B167" s="17">
        <v>5855</v>
      </c>
      <c r="C167" s="21"/>
      <c r="D167" s="13">
        <f t="shared" si="10"/>
        <v>5855</v>
      </c>
      <c r="E167" s="28"/>
      <c r="F167" s="13">
        <f t="shared" si="11"/>
        <v>5855</v>
      </c>
      <c r="G167" s="33"/>
      <c r="H167" s="13">
        <f t="shared" si="9"/>
        <v>5855</v>
      </c>
      <c r="I167" s="13">
        <v>46</v>
      </c>
      <c r="J167" s="13">
        <f t="shared" si="8"/>
        <v>5901</v>
      </c>
    </row>
    <row r="168" spans="1:10" customFormat="1" ht="15.75">
      <c r="A168" s="2" t="s">
        <v>11</v>
      </c>
      <c r="B168" s="17">
        <v>13036</v>
      </c>
      <c r="C168" s="21"/>
      <c r="D168" s="13">
        <f t="shared" si="10"/>
        <v>13036</v>
      </c>
      <c r="E168" s="28"/>
      <c r="F168" s="13">
        <f t="shared" si="11"/>
        <v>13036</v>
      </c>
      <c r="G168" s="33"/>
      <c r="H168" s="13">
        <f t="shared" si="9"/>
        <v>13036</v>
      </c>
      <c r="I168" s="13">
        <v>106</v>
      </c>
      <c r="J168" s="13">
        <f t="shared" si="8"/>
        <v>13142</v>
      </c>
    </row>
    <row r="169" spans="1:10" customFormat="1" ht="15.75" hidden="1">
      <c r="A169" s="2" t="s">
        <v>12</v>
      </c>
      <c r="B169" s="17"/>
      <c r="C169" s="21"/>
      <c r="D169" s="13">
        <f t="shared" si="10"/>
        <v>0</v>
      </c>
      <c r="E169" s="28"/>
      <c r="F169" s="13">
        <f t="shared" si="11"/>
        <v>0</v>
      </c>
      <c r="G169" s="33"/>
      <c r="H169" s="13">
        <f t="shared" si="9"/>
        <v>0</v>
      </c>
      <c r="I169" s="13"/>
      <c r="J169" s="13">
        <f t="shared" si="8"/>
        <v>0</v>
      </c>
    </row>
    <row r="170" spans="1:10" customFormat="1" ht="15.75">
      <c r="A170" s="2" t="s">
        <v>13</v>
      </c>
      <c r="B170" s="17">
        <v>8853</v>
      </c>
      <c r="C170" s="21"/>
      <c r="D170" s="13">
        <f t="shared" si="10"/>
        <v>8853</v>
      </c>
      <c r="E170" s="28">
        <v>324</v>
      </c>
      <c r="F170" s="13">
        <f t="shared" si="11"/>
        <v>9177</v>
      </c>
      <c r="G170" s="33"/>
      <c r="H170" s="13">
        <f t="shared" si="9"/>
        <v>9177</v>
      </c>
      <c r="I170" s="13">
        <v>76</v>
      </c>
      <c r="J170" s="13">
        <f t="shared" si="8"/>
        <v>9253</v>
      </c>
    </row>
    <row r="171" spans="1:10" customFormat="1" ht="15.75" hidden="1">
      <c r="A171" s="2" t="s">
        <v>14</v>
      </c>
      <c r="B171" s="17"/>
      <c r="C171" s="21"/>
      <c r="D171" s="13">
        <f t="shared" si="10"/>
        <v>0</v>
      </c>
      <c r="E171" s="28"/>
      <c r="F171" s="13">
        <f t="shared" si="11"/>
        <v>0</v>
      </c>
      <c r="G171" s="33"/>
      <c r="H171" s="13">
        <f t="shared" si="9"/>
        <v>0</v>
      </c>
      <c r="I171" s="13"/>
      <c r="J171" s="13">
        <f t="shared" si="8"/>
        <v>0</v>
      </c>
    </row>
    <row r="172" spans="1:10" customFormat="1" ht="15.75">
      <c r="A172" s="2" t="s">
        <v>15</v>
      </c>
      <c r="B172" s="17">
        <v>10278</v>
      </c>
      <c r="C172" s="21"/>
      <c r="D172" s="13">
        <f t="shared" si="10"/>
        <v>10278</v>
      </c>
      <c r="E172" s="28"/>
      <c r="F172" s="13">
        <f t="shared" si="11"/>
        <v>10278</v>
      </c>
      <c r="G172" s="33"/>
      <c r="H172" s="13">
        <f t="shared" si="9"/>
        <v>10278</v>
      </c>
      <c r="I172" s="13">
        <v>73</v>
      </c>
      <c r="J172" s="13">
        <f t="shared" si="8"/>
        <v>10351</v>
      </c>
    </row>
    <row r="173" spans="1:10" customFormat="1" ht="15.75" hidden="1">
      <c r="A173" s="2" t="s">
        <v>16</v>
      </c>
      <c r="B173" s="18"/>
      <c r="C173" s="21"/>
      <c r="D173" s="13">
        <f t="shared" si="10"/>
        <v>0</v>
      </c>
      <c r="E173" s="21"/>
      <c r="F173" s="13">
        <f t="shared" si="11"/>
        <v>0</v>
      </c>
      <c r="G173" s="33"/>
      <c r="H173" s="13">
        <f t="shared" si="9"/>
        <v>0</v>
      </c>
      <c r="I173" s="13"/>
      <c r="J173" s="13">
        <f t="shared" si="8"/>
        <v>0</v>
      </c>
    </row>
    <row r="174" spans="1:10" ht="47.25" hidden="1">
      <c r="A174" s="6" t="s">
        <v>30</v>
      </c>
      <c r="B174" s="16">
        <f>SUM(B175:B194)</f>
        <v>93500</v>
      </c>
      <c r="C174" s="16">
        <f>SUM(C175:C194)</f>
        <v>-700</v>
      </c>
      <c r="D174" s="11">
        <f>SUM(D175:D194)</f>
        <v>92800</v>
      </c>
      <c r="E174" s="16">
        <f>SUM(E175:E194)</f>
        <v>0</v>
      </c>
      <c r="F174" s="11">
        <f t="shared" si="11"/>
        <v>92800</v>
      </c>
      <c r="G174" s="31">
        <f>SUM(G175:G194)</f>
        <v>0</v>
      </c>
      <c r="H174" s="11">
        <f t="shared" si="9"/>
        <v>92800</v>
      </c>
      <c r="I174" s="31">
        <f>SUM(I175:I194)</f>
        <v>0</v>
      </c>
      <c r="J174" s="11">
        <f t="shared" si="8"/>
        <v>92800</v>
      </c>
    </row>
    <row r="175" spans="1:10" ht="15.75" hidden="1">
      <c r="A175" s="2" t="s">
        <v>18</v>
      </c>
      <c r="B175" s="18">
        <v>41468</v>
      </c>
      <c r="C175" s="20"/>
      <c r="D175" s="13">
        <f t="shared" si="10"/>
        <v>41468</v>
      </c>
      <c r="E175" s="20"/>
      <c r="F175" s="13">
        <f t="shared" si="11"/>
        <v>41468</v>
      </c>
      <c r="G175" s="33"/>
      <c r="H175" s="13">
        <f t="shared" si="9"/>
        <v>41468</v>
      </c>
      <c r="I175" s="13"/>
      <c r="J175" s="13">
        <f t="shared" si="8"/>
        <v>41468</v>
      </c>
    </row>
    <row r="176" spans="1:10" ht="15.75" hidden="1">
      <c r="A176" s="2" t="s">
        <v>20</v>
      </c>
      <c r="B176" s="18">
        <v>19916</v>
      </c>
      <c r="C176" s="18">
        <v>-700</v>
      </c>
      <c r="D176" s="13">
        <f t="shared" si="10"/>
        <v>19216</v>
      </c>
      <c r="E176" s="18"/>
      <c r="F176" s="13">
        <f t="shared" si="11"/>
        <v>19216</v>
      </c>
      <c r="G176" s="33"/>
      <c r="H176" s="13">
        <f t="shared" si="9"/>
        <v>19216</v>
      </c>
      <c r="I176" s="13"/>
      <c r="J176" s="13">
        <f t="shared" si="8"/>
        <v>19216</v>
      </c>
    </row>
    <row r="177" spans="1:10" ht="15.75" hidden="1">
      <c r="A177" s="2" t="s">
        <v>1</v>
      </c>
      <c r="B177" s="18">
        <v>2004</v>
      </c>
      <c r="C177" s="20"/>
      <c r="D177" s="13">
        <f t="shared" si="10"/>
        <v>2004</v>
      </c>
      <c r="E177" s="20"/>
      <c r="F177" s="13">
        <f t="shared" si="11"/>
        <v>2004</v>
      </c>
      <c r="G177" s="33"/>
      <c r="H177" s="13">
        <f t="shared" si="9"/>
        <v>2004</v>
      </c>
      <c r="I177" s="13"/>
      <c r="J177" s="13">
        <f t="shared" si="8"/>
        <v>2004</v>
      </c>
    </row>
    <row r="178" spans="1:10" ht="15.75" hidden="1">
      <c r="A178" s="2" t="s">
        <v>2</v>
      </c>
      <c r="B178" s="18">
        <v>5345</v>
      </c>
      <c r="C178" s="20"/>
      <c r="D178" s="13">
        <f t="shared" si="10"/>
        <v>5345</v>
      </c>
      <c r="E178" s="20"/>
      <c r="F178" s="13">
        <f t="shared" si="11"/>
        <v>5345</v>
      </c>
      <c r="G178" s="33"/>
      <c r="H178" s="13">
        <f t="shared" si="9"/>
        <v>5345</v>
      </c>
      <c r="I178" s="13"/>
      <c r="J178" s="13">
        <f t="shared" si="8"/>
        <v>5345</v>
      </c>
    </row>
    <row r="179" spans="1:10" ht="15.75" hidden="1">
      <c r="A179" s="2" t="s">
        <v>19</v>
      </c>
      <c r="B179" s="18">
        <v>4133</v>
      </c>
      <c r="C179" s="20"/>
      <c r="D179" s="13">
        <f t="shared" si="10"/>
        <v>4133</v>
      </c>
      <c r="E179" s="20"/>
      <c r="F179" s="13">
        <f t="shared" si="11"/>
        <v>4133</v>
      </c>
      <c r="G179" s="33"/>
      <c r="H179" s="13">
        <f t="shared" si="9"/>
        <v>4133</v>
      </c>
      <c r="I179" s="13"/>
      <c r="J179" s="13">
        <f t="shared" si="8"/>
        <v>4133</v>
      </c>
    </row>
    <row r="180" spans="1:10" ht="15.75" hidden="1">
      <c r="A180" s="2" t="s">
        <v>3</v>
      </c>
      <c r="B180" s="18">
        <v>2054</v>
      </c>
      <c r="C180" s="20"/>
      <c r="D180" s="13">
        <f t="shared" si="10"/>
        <v>2054</v>
      </c>
      <c r="E180" s="20"/>
      <c r="F180" s="13">
        <f t="shared" si="11"/>
        <v>2054</v>
      </c>
      <c r="G180" s="33"/>
      <c r="H180" s="13">
        <f t="shared" si="9"/>
        <v>2054</v>
      </c>
      <c r="I180" s="13"/>
      <c r="J180" s="13">
        <f t="shared" si="8"/>
        <v>2054</v>
      </c>
    </row>
    <row r="181" spans="1:10" ht="15.75" hidden="1">
      <c r="A181" s="2" t="s">
        <v>4</v>
      </c>
      <c r="B181" s="18">
        <v>3885</v>
      </c>
      <c r="C181" s="20"/>
      <c r="D181" s="13">
        <f t="shared" si="10"/>
        <v>3885</v>
      </c>
      <c r="E181" s="20"/>
      <c r="F181" s="13">
        <f t="shared" si="11"/>
        <v>3885</v>
      </c>
      <c r="G181" s="33"/>
      <c r="H181" s="13">
        <f t="shared" si="9"/>
        <v>3885</v>
      </c>
      <c r="I181" s="13"/>
      <c r="J181" s="13">
        <f t="shared" si="8"/>
        <v>3885</v>
      </c>
    </row>
    <row r="182" spans="1:10" ht="15.75" hidden="1">
      <c r="A182" s="2" t="s">
        <v>5</v>
      </c>
      <c r="B182" s="18">
        <v>279</v>
      </c>
      <c r="C182" s="20"/>
      <c r="D182" s="13">
        <f t="shared" si="10"/>
        <v>279</v>
      </c>
      <c r="E182" s="20"/>
      <c r="F182" s="13">
        <f t="shared" si="11"/>
        <v>279</v>
      </c>
      <c r="G182" s="33"/>
      <c r="H182" s="13">
        <f t="shared" si="9"/>
        <v>279</v>
      </c>
      <c r="I182" s="13"/>
      <c r="J182" s="13">
        <f t="shared" si="8"/>
        <v>279</v>
      </c>
    </row>
    <row r="183" spans="1:10" ht="15.75" hidden="1">
      <c r="A183" s="2" t="s">
        <v>6</v>
      </c>
      <c r="B183" s="18">
        <v>685</v>
      </c>
      <c r="C183" s="20"/>
      <c r="D183" s="13">
        <f t="shared" si="10"/>
        <v>685</v>
      </c>
      <c r="E183" s="20"/>
      <c r="F183" s="13">
        <f t="shared" si="11"/>
        <v>685</v>
      </c>
      <c r="G183" s="33"/>
      <c r="H183" s="13">
        <f t="shared" si="9"/>
        <v>685</v>
      </c>
      <c r="I183" s="13"/>
      <c r="J183" s="13">
        <f t="shared" si="8"/>
        <v>685</v>
      </c>
    </row>
    <row r="184" spans="1:10" ht="15.75" hidden="1">
      <c r="A184" s="2" t="s">
        <v>7</v>
      </c>
      <c r="B184" s="18">
        <v>265</v>
      </c>
      <c r="C184" s="20"/>
      <c r="D184" s="13">
        <f t="shared" si="10"/>
        <v>265</v>
      </c>
      <c r="E184" s="20"/>
      <c r="F184" s="13">
        <f t="shared" si="11"/>
        <v>265</v>
      </c>
      <c r="G184" s="33"/>
      <c r="H184" s="13">
        <f t="shared" si="9"/>
        <v>265</v>
      </c>
      <c r="I184" s="13"/>
      <c r="J184" s="13">
        <f t="shared" si="8"/>
        <v>265</v>
      </c>
    </row>
    <row r="185" spans="1:10" ht="15.75" hidden="1">
      <c r="A185" s="2" t="s">
        <v>8</v>
      </c>
      <c r="B185" s="18">
        <v>2184</v>
      </c>
      <c r="C185" s="20"/>
      <c r="D185" s="13">
        <f t="shared" si="10"/>
        <v>2184</v>
      </c>
      <c r="E185" s="20"/>
      <c r="F185" s="13">
        <f t="shared" si="11"/>
        <v>2184</v>
      </c>
      <c r="G185" s="33"/>
      <c r="H185" s="13">
        <f t="shared" si="9"/>
        <v>2184</v>
      </c>
      <c r="I185" s="13"/>
      <c r="J185" s="13">
        <f t="shared" si="8"/>
        <v>2184</v>
      </c>
    </row>
    <row r="186" spans="1:10" ht="15.75" hidden="1">
      <c r="A186" s="2" t="s">
        <v>9</v>
      </c>
      <c r="B186" s="18">
        <v>1737</v>
      </c>
      <c r="C186" s="20"/>
      <c r="D186" s="13">
        <f t="shared" si="10"/>
        <v>1737</v>
      </c>
      <c r="E186" s="20"/>
      <c r="F186" s="13">
        <f t="shared" si="11"/>
        <v>1737</v>
      </c>
      <c r="G186" s="33"/>
      <c r="H186" s="13">
        <f t="shared" si="9"/>
        <v>1737</v>
      </c>
      <c r="I186" s="13"/>
      <c r="J186" s="13">
        <f t="shared" si="8"/>
        <v>1737</v>
      </c>
    </row>
    <row r="187" spans="1:10" ht="15.75" hidden="1">
      <c r="A187" s="2" t="s">
        <v>10</v>
      </c>
      <c r="B187" s="18">
        <v>995</v>
      </c>
      <c r="C187" s="20"/>
      <c r="D187" s="13">
        <f t="shared" si="10"/>
        <v>995</v>
      </c>
      <c r="E187" s="20"/>
      <c r="F187" s="13">
        <f t="shared" si="11"/>
        <v>995</v>
      </c>
      <c r="G187" s="33"/>
      <c r="H187" s="13">
        <f t="shared" si="9"/>
        <v>995</v>
      </c>
      <c r="I187" s="13"/>
      <c r="J187" s="13">
        <f t="shared" si="8"/>
        <v>995</v>
      </c>
    </row>
    <row r="188" spans="1:10" ht="15.75" hidden="1">
      <c r="A188" s="2" t="s">
        <v>17</v>
      </c>
      <c r="B188" s="18">
        <v>925</v>
      </c>
      <c r="C188" s="20"/>
      <c r="D188" s="13">
        <f t="shared" si="10"/>
        <v>925</v>
      </c>
      <c r="E188" s="20"/>
      <c r="F188" s="13">
        <f t="shared" si="11"/>
        <v>925</v>
      </c>
      <c r="G188" s="33"/>
      <c r="H188" s="13">
        <f t="shared" si="9"/>
        <v>925</v>
      </c>
      <c r="I188" s="13"/>
      <c r="J188" s="13">
        <f t="shared" si="8"/>
        <v>925</v>
      </c>
    </row>
    <row r="189" spans="1:10" ht="15.75" hidden="1">
      <c r="A189" s="2" t="s">
        <v>11</v>
      </c>
      <c r="B189" s="18">
        <v>910</v>
      </c>
      <c r="C189" s="20"/>
      <c r="D189" s="13">
        <f t="shared" si="10"/>
        <v>910</v>
      </c>
      <c r="E189" s="20"/>
      <c r="F189" s="13">
        <f t="shared" si="11"/>
        <v>910</v>
      </c>
      <c r="G189" s="33"/>
      <c r="H189" s="13">
        <f t="shared" si="9"/>
        <v>910</v>
      </c>
      <c r="I189" s="13"/>
      <c r="J189" s="13">
        <f t="shared" si="8"/>
        <v>910</v>
      </c>
    </row>
    <row r="190" spans="1:10" ht="15.75" hidden="1">
      <c r="A190" s="2" t="s">
        <v>12</v>
      </c>
      <c r="B190" s="18">
        <v>1309</v>
      </c>
      <c r="C190" s="20"/>
      <c r="D190" s="13">
        <f t="shared" si="10"/>
        <v>1309</v>
      </c>
      <c r="E190" s="20"/>
      <c r="F190" s="13">
        <f t="shared" si="11"/>
        <v>1309</v>
      </c>
      <c r="G190" s="33"/>
      <c r="H190" s="13">
        <f t="shared" si="9"/>
        <v>1309</v>
      </c>
      <c r="I190" s="13"/>
      <c r="J190" s="13">
        <f t="shared" si="8"/>
        <v>1309</v>
      </c>
    </row>
    <row r="191" spans="1:10" ht="15.75" hidden="1">
      <c r="A191" s="2" t="s">
        <v>13</v>
      </c>
      <c r="B191" s="18">
        <v>523</v>
      </c>
      <c r="C191" s="20"/>
      <c r="D191" s="13">
        <f t="shared" si="10"/>
        <v>523</v>
      </c>
      <c r="E191" s="20"/>
      <c r="F191" s="13">
        <f t="shared" si="11"/>
        <v>523</v>
      </c>
      <c r="G191" s="33"/>
      <c r="H191" s="13">
        <f t="shared" si="9"/>
        <v>523</v>
      </c>
      <c r="I191" s="13"/>
      <c r="J191" s="13">
        <f t="shared" si="8"/>
        <v>523</v>
      </c>
    </row>
    <row r="192" spans="1:10" ht="15.75" hidden="1">
      <c r="A192" s="2" t="s">
        <v>14</v>
      </c>
      <c r="B192" s="18">
        <v>749</v>
      </c>
      <c r="C192" s="20"/>
      <c r="D192" s="13">
        <f t="shared" si="10"/>
        <v>749</v>
      </c>
      <c r="E192" s="20"/>
      <c r="F192" s="13">
        <f t="shared" si="11"/>
        <v>749</v>
      </c>
      <c r="G192" s="33"/>
      <c r="H192" s="13">
        <f t="shared" si="9"/>
        <v>749</v>
      </c>
      <c r="I192" s="13"/>
      <c r="J192" s="13">
        <f t="shared" si="8"/>
        <v>749</v>
      </c>
    </row>
    <row r="193" spans="1:10" ht="15.75" hidden="1">
      <c r="A193" s="2" t="s">
        <v>15</v>
      </c>
      <c r="B193" s="18">
        <v>914</v>
      </c>
      <c r="C193" s="20"/>
      <c r="D193" s="13">
        <f t="shared" si="10"/>
        <v>914</v>
      </c>
      <c r="E193" s="20"/>
      <c r="F193" s="13">
        <f t="shared" si="11"/>
        <v>914</v>
      </c>
      <c r="G193" s="33"/>
      <c r="H193" s="13">
        <f t="shared" si="9"/>
        <v>914</v>
      </c>
      <c r="I193" s="13"/>
      <c r="J193" s="13">
        <f t="shared" si="8"/>
        <v>914</v>
      </c>
    </row>
    <row r="194" spans="1:10" ht="15.75" hidden="1">
      <c r="A194" s="2" t="s">
        <v>16</v>
      </c>
      <c r="B194" s="18">
        <v>3220</v>
      </c>
      <c r="C194" s="20"/>
      <c r="D194" s="13">
        <f t="shared" si="10"/>
        <v>3220</v>
      </c>
      <c r="E194" s="20"/>
      <c r="F194" s="13">
        <f t="shared" si="11"/>
        <v>3220</v>
      </c>
      <c r="G194" s="33"/>
      <c r="H194" s="13">
        <f t="shared" si="9"/>
        <v>3220</v>
      </c>
      <c r="I194" s="13"/>
      <c r="J194" s="13">
        <f t="shared" si="8"/>
        <v>3220</v>
      </c>
    </row>
    <row r="195" spans="1:10" ht="31.5" hidden="1">
      <c r="A195" s="6" t="s">
        <v>31</v>
      </c>
      <c r="B195" s="16">
        <f>SUM(B196:B215)</f>
        <v>20520</v>
      </c>
      <c r="C195" s="16">
        <f>SUM(C196:C215)</f>
        <v>0</v>
      </c>
      <c r="D195" s="11">
        <f>SUM(D196:D215)</f>
        <v>20520</v>
      </c>
      <c r="E195" s="16">
        <f>SUM(E196:E215)</f>
        <v>1054</v>
      </c>
      <c r="F195" s="11">
        <f t="shared" si="11"/>
        <v>21574</v>
      </c>
      <c r="G195" s="31">
        <f>SUM(G196:G215)</f>
        <v>-1275</v>
      </c>
      <c r="H195" s="11">
        <f t="shared" si="9"/>
        <v>20299</v>
      </c>
      <c r="I195" s="31">
        <f>SUM(I196:I215)</f>
        <v>0</v>
      </c>
      <c r="J195" s="11">
        <f t="shared" si="8"/>
        <v>20299</v>
      </c>
    </row>
    <row r="196" spans="1:10" ht="15.75" hidden="1">
      <c r="A196" s="2" t="s">
        <v>18</v>
      </c>
      <c r="B196" s="17">
        <v>5893</v>
      </c>
      <c r="C196" s="20"/>
      <c r="D196" s="13">
        <f t="shared" si="10"/>
        <v>5893</v>
      </c>
      <c r="E196" s="2">
        <v>600</v>
      </c>
      <c r="F196" s="13">
        <f t="shared" si="11"/>
        <v>6493</v>
      </c>
      <c r="G196" s="33"/>
      <c r="H196" s="13">
        <f t="shared" si="9"/>
        <v>6493</v>
      </c>
      <c r="I196" s="13"/>
      <c r="J196" s="13">
        <f t="shared" si="8"/>
        <v>6493</v>
      </c>
    </row>
    <row r="197" spans="1:10" ht="15.75" hidden="1">
      <c r="A197" s="2" t="s">
        <v>20</v>
      </c>
      <c r="B197" s="17">
        <v>2932</v>
      </c>
      <c r="C197" s="20"/>
      <c r="D197" s="13">
        <f t="shared" si="10"/>
        <v>2932</v>
      </c>
      <c r="E197" s="2"/>
      <c r="F197" s="13">
        <f t="shared" si="11"/>
        <v>2932</v>
      </c>
      <c r="G197" s="33">
        <v>-1375</v>
      </c>
      <c r="H197" s="13">
        <f t="shared" si="9"/>
        <v>1557</v>
      </c>
      <c r="I197" s="13"/>
      <c r="J197" s="13">
        <f t="shared" si="8"/>
        <v>1557</v>
      </c>
    </row>
    <row r="198" spans="1:10" ht="15.75" hidden="1">
      <c r="A198" s="2" t="s">
        <v>1</v>
      </c>
      <c r="B198" s="17">
        <v>3492</v>
      </c>
      <c r="C198" s="20"/>
      <c r="D198" s="13">
        <f t="shared" si="10"/>
        <v>3492</v>
      </c>
      <c r="E198" s="2"/>
      <c r="F198" s="13">
        <f t="shared" si="11"/>
        <v>3492</v>
      </c>
      <c r="G198" s="33"/>
      <c r="H198" s="13">
        <f t="shared" si="9"/>
        <v>3492</v>
      </c>
      <c r="I198" s="13"/>
      <c r="J198" s="13">
        <f t="shared" si="8"/>
        <v>3492</v>
      </c>
    </row>
    <row r="199" spans="1:10" ht="15.75" hidden="1">
      <c r="A199" s="2" t="s">
        <v>2</v>
      </c>
      <c r="B199" s="17">
        <v>2261</v>
      </c>
      <c r="C199" s="20"/>
      <c r="D199" s="13">
        <f t="shared" si="10"/>
        <v>2261</v>
      </c>
      <c r="E199" s="2"/>
      <c r="F199" s="13">
        <f t="shared" si="11"/>
        <v>2261</v>
      </c>
      <c r="G199" s="33"/>
      <c r="H199" s="13">
        <f t="shared" si="9"/>
        <v>2261</v>
      </c>
      <c r="I199" s="13"/>
      <c r="J199" s="13">
        <f t="shared" si="8"/>
        <v>2261</v>
      </c>
    </row>
    <row r="200" spans="1:10" ht="15.75" hidden="1">
      <c r="A200" s="2" t="s">
        <v>19</v>
      </c>
      <c r="B200" s="17">
        <v>343</v>
      </c>
      <c r="C200" s="20"/>
      <c r="D200" s="13">
        <f t="shared" si="10"/>
        <v>343</v>
      </c>
      <c r="E200" s="2"/>
      <c r="F200" s="13">
        <f t="shared" si="11"/>
        <v>343</v>
      </c>
      <c r="G200" s="33"/>
      <c r="H200" s="13">
        <f t="shared" si="9"/>
        <v>343</v>
      </c>
      <c r="I200" s="13"/>
      <c r="J200" s="13">
        <f t="shared" si="8"/>
        <v>343</v>
      </c>
    </row>
    <row r="201" spans="1:10" ht="15.75" hidden="1">
      <c r="A201" s="2" t="s">
        <v>3</v>
      </c>
      <c r="B201" s="17">
        <v>947</v>
      </c>
      <c r="C201" s="20"/>
      <c r="D201" s="13">
        <f t="shared" si="10"/>
        <v>947</v>
      </c>
      <c r="E201" s="2">
        <v>150</v>
      </c>
      <c r="F201" s="13">
        <f t="shared" si="11"/>
        <v>1097</v>
      </c>
      <c r="G201" s="33"/>
      <c r="H201" s="13">
        <f t="shared" si="9"/>
        <v>1097</v>
      </c>
      <c r="I201" s="13"/>
      <c r="J201" s="13">
        <f t="shared" si="8"/>
        <v>1097</v>
      </c>
    </row>
    <row r="202" spans="1:10" ht="15.75" hidden="1">
      <c r="A202" s="2" t="s">
        <v>4</v>
      </c>
      <c r="B202" s="17">
        <v>442</v>
      </c>
      <c r="C202" s="20"/>
      <c r="D202" s="13">
        <f t="shared" si="10"/>
        <v>442</v>
      </c>
      <c r="E202" s="2">
        <v>483</v>
      </c>
      <c r="F202" s="13">
        <f t="shared" si="11"/>
        <v>925</v>
      </c>
      <c r="G202" s="33">
        <v>100</v>
      </c>
      <c r="H202" s="13">
        <f t="shared" si="9"/>
        <v>1025</v>
      </c>
      <c r="I202" s="13"/>
      <c r="J202" s="13">
        <f t="shared" si="8"/>
        <v>1025</v>
      </c>
    </row>
    <row r="203" spans="1:10" ht="15.75" hidden="1">
      <c r="A203" s="2" t="s">
        <v>5</v>
      </c>
      <c r="B203" s="17">
        <v>817</v>
      </c>
      <c r="C203" s="20"/>
      <c r="D203" s="13">
        <f t="shared" ref="D203:D266" si="12">B203+C203</f>
        <v>817</v>
      </c>
      <c r="E203" s="2">
        <v>-400</v>
      </c>
      <c r="F203" s="13">
        <f t="shared" si="11"/>
        <v>417</v>
      </c>
      <c r="G203" s="33"/>
      <c r="H203" s="13">
        <f t="shared" si="9"/>
        <v>417</v>
      </c>
      <c r="I203" s="13"/>
      <c r="J203" s="13">
        <f t="shared" ref="J203:J266" si="13">H203+I203</f>
        <v>417</v>
      </c>
    </row>
    <row r="204" spans="1:10" ht="15.75" hidden="1">
      <c r="A204" s="2" t="s">
        <v>6</v>
      </c>
      <c r="B204" s="17">
        <v>106</v>
      </c>
      <c r="C204" s="20"/>
      <c r="D204" s="13">
        <f t="shared" si="12"/>
        <v>106</v>
      </c>
      <c r="E204" s="2"/>
      <c r="F204" s="13">
        <f t="shared" si="11"/>
        <v>106</v>
      </c>
      <c r="G204" s="33"/>
      <c r="H204" s="13">
        <f t="shared" ref="H204:H267" si="14">F204+G204</f>
        <v>106</v>
      </c>
      <c r="I204" s="13"/>
      <c r="J204" s="13">
        <f t="shared" si="13"/>
        <v>106</v>
      </c>
    </row>
    <row r="205" spans="1:10" ht="15.75" hidden="1">
      <c r="A205" s="2" t="s">
        <v>7</v>
      </c>
      <c r="B205" s="17">
        <v>309</v>
      </c>
      <c r="C205" s="20"/>
      <c r="D205" s="13">
        <f t="shared" si="12"/>
        <v>309</v>
      </c>
      <c r="E205" s="2">
        <v>-150</v>
      </c>
      <c r="F205" s="13">
        <f t="shared" ref="F205:F268" si="15">D205+E205</f>
        <v>159</v>
      </c>
      <c r="G205" s="33"/>
      <c r="H205" s="13">
        <f t="shared" si="14"/>
        <v>159</v>
      </c>
      <c r="I205" s="13"/>
      <c r="J205" s="13">
        <f t="shared" si="13"/>
        <v>159</v>
      </c>
    </row>
    <row r="206" spans="1:10" ht="15.75" hidden="1">
      <c r="A206" s="2" t="s">
        <v>8</v>
      </c>
      <c r="B206" s="17">
        <v>340</v>
      </c>
      <c r="C206" s="20"/>
      <c r="D206" s="13">
        <f t="shared" si="12"/>
        <v>340</v>
      </c>
      <c r="E206" s="2"/>
      <c r="F206" s="13">
        <f t="shared" si="15"/>
        <v>340</v>
      </c>
      <c r="G206" s="33"/>
      <c r="H206" s="13">
        <f t="shared" si="14"/>
        <v>340</v>
      </c>
      <c r="I206" s="13"/>
      <c r="J206" s="13">
        <f t="shared" si="13"/>
        <v>340</v>
      </c>
    </row>
    <row r="207" spans="1:10" ht="15.75" hidden="1">
      <c r="A207" s="2" t="s">
        <v>9</v>
      </c>
      <c r="B207" s="17">
        <v>654</v>
      </c>
      <c r="C207" s="20"/>
      <c r="D207" s="13">
        <f t="shared" si="12"/>
        <v>654</v>
      </c>
      <c r="E207" s="2"/>
      <c r="F207" s="13">
        <f t="shared" si="15"/>
        <v>654</v>
      </c>
      <c r="G207" s="33"/>
      <c r="H207" s="13">
        <f t="shared" si="14"/>
        <v>654</v>
      </c>
      <c r="I207" s="13"/>
      <c r="J207" s="13">
        <f t="shared" si="13"/>
        <v>654</v>
      </c>
    </row>
    <row r="208" spans="1:10" ht="15.75" hidden="1">
      <c r="A208" s="2" t="s">
        <v>10</v>
      </c>
      <c r="B208" s="17">
        <v>350</v>
      </c>
      <c r="C208" s="20"/>
      <c r="D208" s="13">
        <f t="shared" si="12"/>
        <v>350</v>
      </c>
      <c r="E208" s="2"/>
      <c r="F208" s="13">
        <f t="shared" si="15"/>
        <v>350</v>
      </c>
      <c r="G208" s="33"/>
      <c r="H208" s="13">
        <f t="shared" si="14"/>
        <v>350</v>
      </c>
      <c r="I208" s="13"/>
      <c r="J208" s="13">
        <f t="shared" si="13"/>
        <v>350</v>
      </c>
    </row>
    <row r="209" spans="1:10" ht="15.75" hidden="1">
      <c r="A209" s="2" t="s">
        <v>17</v>
      </c>
      <c r="B209" s="17">
        <v>88</v>
      </c>
      <c r="C209" s="20"/>
      <c r="D209" s="13">
        <f t="shared" si="12"/>
        <v>88</v>
      </c>
      <c r="E209" s="2"/>
      <c r="F209" s="13">
        <f t="shared" si="15"/>
        <v>88</v>
      </c>
      <c r="G209" s="33"/>
      <c r="H209" s="13">
        <f t="shared" si="14"/>
        <v>88</v>
      </c>
      <c r="I209" s="13"/>
      <c r="J209" s="13">
        <f t="shared" si="13"/>
        <v>88</v>
      </c>
    </row>
    <row r="210" spans="1:10" ht="15.75" hidden="1">
      <c r="A210" s="2" t="s">
        <v>11</v>
      </c>
      <c r="B210" s="17">
        <v>183</v>
      </c>
      <c r="C210" s="20"/>
      <c r="D210" s="13">
        <f t="shared" si="12"/>
        <v>183</v>
      </c>
      <c r="E210" s="2">
        <v>21</v>
      </c>
      <c r="F210" s="13">
        <f t="shared" si="15"/>
        <v>204</v>
      </c>
      <c r="G210" s="33"/>
      <c r="H210" s="13">
        <f t="shared" si="14"/>
        <v>204</v>
      </c>
      <c r="I210" s="13"/>
      <c r="J210" s="13">
        <f t="shared" si="13"/>
        <v>204</v>
      </c>
    </row>
    <row r="211" spans="1:10" ht="15.75" hidden="1">
      <c r="A211" s="2" t="s">
        <v>12</v>
      </c>
      <c r="B211" s="17">
        <v>255</v>
      </c>
      <c r="C211" s="20"/>
      <c r="D211" s="13">
        <f t="shared" si="12"/>
        <v>255</v>
      </c>
      <c r="E211" s="2">
        <v>30</v>
      </c>
      <c r="F211" s="13">
        <f t="shared" si="15"/>
        <v>285</v>
      </c>
      <c r="G211" s="33"/>
      <c r="H211" s="13">
        <f t="shared" si="14"/>
        <v>285</v>
      </c>
      <c r="I211" s="13"/>
      <c r="J211" s="13">
        <f t="shared" si="13"/>
        <v>285</v>
      </c>
    </row>
    <row r="212" spans="1:10" ht="15.75" hidden="1">
      <c r="A212" s="2" t="s">
        <v>13</v>
      </c>
      <c r="B212" s="17">
        <v>336</v>
      </c>
      <c r="C212" s="20"/>
      <c r="D212" s="13">
        <f t="shared" si="12"/>
        <v>336</v>
      </c>
      <c r="E212" s="2"/>
      <c r="F212" s="13">
        <f t="shared" si="15"/>
        <v>336</v>
      </c>
      <c r="G212" s="33"/>
      <c r="H212" s="13">
        <f t="shared" si="14"/>
        <v>336</v>
      </c>
      <c r="I212" s="13"/>
      <c r="J212" s="13">
        <f t="shared" si="13"/>
        <v>336</v>
      </c>
    </row>
    <row r="213" spans="1:10" ht="15.75" hidden="1">
      <c r="A213" s="2" t="s">
        <v>14</v>
      </c>
      <c r="B213" s="17">
        <v>220</v>
      </c>
      <c r="C213" s="20"/>
      <c r="D213" s="13">
        <f t="shared" si="12"/>
        <v>220</v>
      </c>
      <c r="E213" s="2"/>
      <c r="F213" s="13">
        <f t="shared" si="15"/>
        <v>220</v>
      </c>
      <c r="G213" s="33"/>
      <c r="H213" s="13">
        <f t="shared" si="14"/>
        <v>220</v>
      </c>
      <c r="I213" s="13"/>
      <c r="J213" s="13">
        <f t="shared" si="13"/>
        <v>220</v>
      </c>
    </row>
    <row r="214" spans="1:10" ht="15.75" hidden="1">
      <c r="A214" s="2" t="s">
        <v>15</v>
      </c>
      <c r="B214" s="17">
        <v>332</v>
      </c>
      <c r="C214" s="20"/>
      <c r="D214" s="13">
        <f t="shared" si="12"/>
        <v>332</v>
      </c>
      <c r="E214" s="2">
        <v>320</v>
      </c>
      <c r="F214" s="13">
        <f t="shared" si="15"/>
        <v>652</v>
      </c>
      <c r="G214" s="33"/>
      <c r="H214" s="13">
        <f t="shared" si="14"/>
        <v>652</v>
      </c>
      <c r="I214" s="13"/>
      <c r="J214" s="13">
        <f t="shared" si="13"/>
        <v>652</v>
      </c>
    </row>
    <row r="215" spans="1:10" ht="15.75" hidden="1">
      <c r="A215" s="2" t="s">
        <v>16</v>
      </c>
      <c r="B215" s="17">
        <v>220</v>
      </c>
      <c r="C215" s="20"/>
      <c r="D215" s="13">
        <f t="shared" si="12"/>
        <v>220</v>
      </c>
      <c r="E215" s="2"/>
      <c r="F215" s="13">
        <f t="shared" si="15"/>
        <v>220</v>
      </c>
      <c r="G215" s="33"/>
      <c r="H215" s="13">
        <f t="shared" si="14"/>
        <v>220</v>
      </c>
      <c r="I215" s="13"/>
      <c r="J215" s="13">
        <f t="shared" si="13"/>
        <v>220</v>
      </c>
    </row>
    <row r="216" spans="1:10" ht="63" hidden="1">
      <c r="A216" s="6" t="s">
        <v>40</v>
      </c>
      <c r="B216" s="16">
        <f>SUM(B217:B236)</f>
        <v>14365</v>
      </c>
      <c r="C216" s="16">
        <f>SUM(C217:C236)</f>
        <v>0</v>
      </c>
      <c r="D216" s="11">
        <f>SUM(D217:D236)</f>
        <v>14365</v>
      </c>
      <c r="E216" s="16">
        <f>SUM(E217:E236)</f>
        <v>0</v>
      </c>
      <c r="F216" s="11">
        <f t="shared" si="15"/>
        <v>14365</v>
      </c>
      <c r="G216" s="31">
        <f>SUM(G217:G236)</f>
        <v>0</v>
      </c>
      <c r="H216" s="11">
        <f t="shared" si="14"/>
        <v>14365</v>
      </c>
      <c r="I216" s="31">
        <f>SUM(I217:I236)</f>
        <v>0</v>
      </c>
      <c r="J216" s="11">
        <f t="shared" si="13"/>
        <v>14365</v>
      </c>
    </row>
    <row r="217" spans="1:10" ht="15.75" hidden="1">
      <c r="A217" s="2" t="s">
        <v>18</v>
      </c>
      <c r="B217" s="18">
        <v>7633</v>
      </c>
      <c r="C217" s="20"/>
      <c r="D217" s="13">
        <f t="shared" si="12"/>
        <v>7633</v>
      </c>
      <c r="E217" s="20"/>
      <c r="F217" s="13">
        <f t="shared" si="15"/>
        <v>7633</v>
      </c>
      <c r="G217" s="33"/>
      <c r="H217" s="13">
        <f t="shared" si="14"/>
        <v>7633</v>
      </c>
      <c r="I217" s="13"/>
      <c r="J217" s="13">
        <f t="shared" si="13"/>
        <v>7633</v>
      </c>
    </row>
    <row r="218" spans="1:10" ht="15.75" hidden="1">
      <c r="A218" s="2" t="s">
        <v>20</v>
      </c>
      <c r="B218" s="18">
        <v>2370</v>
      </c>
      <c r="C218" s="20"/>
      <c r="D218" s="13">
        <f t="shared" si="12"/>
        <v>2370</v>
      </c>
      <c r="E218" s="20"/>
      <c r="F218" s="13">
        <f t="shared" si="15"/>
        <v>2370</v>
      </c>
      <c r="G218" s="33"/>
      <c r="H218" s="13">
        <f t="shared" si="14"/>
        <v>2370</v>
      </c>
      <c r="I218" s="13"/>
      <c r="J218" s="13">
        <f t="shared" si="13"/>
        <v>2370</v>
      </c>
    </row>
    <row r="219" spans="1:10" ht="15.75" hidden="1">
      <c r="A219" s="2" t="s">
        <v>1</v>
      </c>
      <c r="B219" s="18">
        <v>308</v>
      </c>
      <c r="C219" s="20"/>
      <c r="D219" s="13">
        <f t="shared" si="12"/>
        <v>308</v>
      </c>
      <c r="E219" s="20"/>
      <c r="F219" s="13">
        <f t="shared" si="15"/>
        <v>308</v>
      </c>
      <c r="G219" s="33"/>
      <c r="H219" s="13">
        <f t="shared" si="14"/>
        <v>308</v>
      </c>
      <c r="I219" s="13"/>
      <c r="J219" s="13">
        <f t="shared" si="13"/>
        <v>308</v>
      </c>
    </row>
    <row r="220" spans="1:10" ht="15.75" hidden="1">
      <c r="A220" s="2" t="s">
        <v>2</v>
      </c>
      <c r="B220" s="18">
        <v>634</v>
      </c>
      <c r="C220" s="20"/>
      <c r="D220" s="13">
        <f t="shared" si="12"/>
        <v>634</v>
      </c>
      <c r="E220" s="20"/>
      <c r="F220" s="13">
        <f t="shared" si="15"/>
        <v>634</v>
      </c>
      <c r="G220" s="33"/>
      <c r="H220" s="13">
        <f t="shared" si="14"/>
        <v>634</v>
      </c>
      <c r="I220" s="13"/>
      <c r="J220" s="13">
        <f t="shared" si="13"/>
        <v>634</v>
      </c>
    </row>
    <row r="221" spans="1:10" ht="15.75" hidden="1">
      <c r="A221" s="2" t="s">
        <v>19</v>
      </c>
      <c r="B221" s="18">
        <v>483</v>
      </c>
      <c r="C221" s="20"/>
      <c r="D221" s="13">
        <f t="shared" si="12"/>
        <v>483</v>
      </c>
      <c r="E221" s="20"/>
      <c r="F221" s="13">
        <f t="shared" si="15"/>
        <v>483</v>
      </c>
      <c r="G221" s="33"/>
      <c r="H221" s="13">
        <f t="shared" si="14"/>
        <v>483</v>
      </c>
      <c r="I221" s="13"/>
      <c r="J221" s="13">
        <f t="shared" si="13"/>
        <v>483</v>
      </c>
    </row>
    <row r="222" spans="1:10" ht="15.75" hidden="1">
      <c r="A222" s="2" t="s">
        <v>3</v>
      </c>
      <c r="B222" s="18">
        <v>260</v>
      </c>
      <c r="C222" s="20"/>
      <c r="D222" s="13">
        <f t="shared" si="12"/>
        <v>260</v>
      </c>
      <c r="E222" s="20"/>
      <c r="F222" s="13">
        <f t="shared" si="15"/>
        <v>260</v>
      </c>
      <c r="G222" s="33"/>
      <c r="H222" s="13">
        <f t="shared" si="14"/>
        <v>260</v>
      </c>
      <c r="I222" s="13"/>
      <c r="J222" s="13">
        <f t="shared" si="13"/>
        <v>260</v>
      </c>
    </row>
    <row r="223" spans="1:10" ht="15.75" hidden="1">
      <c r="A223" s="2" t="s">
        <v>4</v>
      </c>
      <c r="B223" s="18">
        <v>703</v>
      </c>
      <c r="C223" s="20"/>
      <c r="D223" s="13">
        <f t="shared" si="12"/>
        <v>703</v>
      </c>
      <c r="E223" s="20"/>
      <c r="F223" s="13">
        <f t="shared" si="15"/>
        <v>703</v>
      </c>
      <c r="G223" s="33"/>
      <c r="H223" s="13">
        <f t="shared" si="14"/>
        <v>703</v>
      </c>
      <c r="I223" s="13"/>
      <c r="J223" s="13">
        <f t="shared" si="13"/>
        <v>703</v>
      </c>
    </row>
    <row r="224" spans="1:10" ht="15.75" hidden="1">
      <c r="A224" s="2" t="s">
        <v>5</v>
      </c>
      <c r="B224" s="18">
        <v>29</v>
      </c>
      <c r="C224" s="20"/>
      <c r="D224" s="13">
        <f t="shared" si="12"/>
        <v>29</v>
      </c>
      <c r="E224" s="20"/>
      <c r="F224" s="13">
        <f t="shared" si="15"/>
        <v>29</v>
      </c>
      <c r="G224" s="33"/>
      <c r="H224" s="13">
        <f t="shared" si="14"/>
        <v>29</v>
      </c>
      <c r="I224" s="13"/>
      <c r="J224" s="13">
        <f t="shared" si="13"/>
        <v>29</v>
      </c>
    </row>
    <row r="225" spans="1:10" ht="15.75" hidden="1">
      <c r="A225" s="2" t="s">
        <v>6</v>
      </c>
      <c r="B225" s="18">
        <v>178</v>
      </c>
      <c r="C225" s="20"/>
      <c r="D225" s="13">
        <f t="shared" si="12"/>
        <v>178</v>
      </c>
      <c r="E225" s="20"/>
      <c r="F225" s="13">
        <f t="shared" si="15"/>
        <v>178</v>
      </c>
      <c r="G225" s="33"/>
      <c r="H225" s="13">
        <f t="shared" si="14"/>
        <v>178</v>
      </c>
      <c r="I225" s="13"/>
      <c r="J225" s="13">
        <f t="shared" si="13"/>
        <v>178</v>
      </c>
    </row>
    <row r="226" spans="1:10" ht="15.75" hidden="1">
      <c r="A226" s="2" t="s">
        <v>7</v>
      </c>
      <c r="B226" s="18">
        <v>39</v>
      </c>
      <c r="C226" s="20"/>
      <c r="D226" s="13">
        <f t="shared" si="12"/>
        <v>39</v>
      </c>
      <c r="E226" s="20"/>
      <c r="F226" s="13">
        <f t="shared" si="15"/>
        <v>39</v>
      </c>
      <c r="G226" s="33"/>
      <c r="H226" s="13">
        <f t="shared" si="14"/>
        <v>39</v>
      </c>
      <c r="I226" s="13"/>
      <c r="J226" s="13">
        <f t="shared" si="13"/>
        <v>39</v>
      </c>
    </row>
    <row r="227" spans="1:10" ht="15.75" hidden="1">
      <c r="A227" s="2" t="s">
        <v>8</v>
      </c>
      <c r="B227" s="18">
        <v>182</v>
      </c>
      <c r="C227" s="20"/>
      <c r="D227" s="13">
        <f t="shared" si="12"/>
        <v>182</v>
      </c>
      <c r="E227" s="20"/>
      <c r="F227" s="13">
        <f t="shared" si="15"/>
        <v>182</v>
      </c>
      <c r="G227" s="33"/>
      <c r="H227" s="13">
        <f t="shared" si="14"/>
        <v>182</v>
      </c>
      <c r="I227" s="13"/>
      <c r="J227" s="13">
        <f t="shared" si="13"/>
        <v>182</v>
      </c>
    </row>
    <row r="228" spans="1:10" ht="15.75" hidden="1">
      <c r="A228" s="2" t="s">
        <v>9</v>
      </c>
      <c r="B228" s="18">
        <v>330</v>
      </c>
      <c r="C228" s="20"/>
      <c r="D228" s="13">
        <f t="shared" si="12"/>
        <v>330</v>
      </c>
      <c r="E228" s="20"/>
      <c r="F228" s="13">
        <f t="shared" si="15"/>
        <v>330</v>
      </c>
      <c r="G228" s="33"/>
      <c r="H228" s="13">
        <f t="shared" si="14"/>
        <v>330</v>
      </c>
      <c r="I228" s="13"/>
      <c r="J228" s="13">
        <f t="shared" si="13"/>
        <v>330</v>
      </c>
    </row>
    <row r="229" spans="1:10" ht="15.75" hidden="1">
      <c r="A229" s="2" t="s">
        <v>10</v>
      </c>
      <c r="B229" s="18">
        <v>112</v>
      </c>
      <c r="C229" s="20"/>
      <c r="D229" s="13">
        <f t="shared" si="12"/>
        <v>112</v>
      </c>
      <c r="E229" s="20"/>
      <c r="F229" s="13">
        <f t="shared" si="15"/>
        <v>112</v>
      </c>
      <c r="G229" s="33"/>
      <c r="H229" s="13">
        <f t="shared" si="14"/>
        <v>112</v>
      </c>
      <c r="I229" s="13"/>
      <c r="J229" s="13">
        <f t="shared" si="13"/>
        <v>112</v>
      </c>
    </row>
    <row r="230" spans="1:10" ht="15.75" hidden="1">
      <c r="A230" s="2" t="s">
        <v>17</v>
      </c>
      <c r="B230" s="18">
        <v>105</v>
      </c>
      <c r="C230" s="20"/>
      <c r="D230" s="13">
        <f t="shared" si="12"/>
        <v>105</v>
      </c>
      <c r="E230" s="20"/>
      <c r="F230" s="13">
        <f t="shared" si="15"/>
        <v>105</v>
      </c>
      <c r="G230" s="33"/>
      <c r="H230" s="13">
        <f t="shared" si="14"/>
        <v>105</v>
      </c>
      <c r="I230" s="13"/>
      <c r="J230" s="13">
        <f t="shared" si="13"/>
        <v>105</v>
      </c>
    </row>
    <row r="231" spans="1:10" ht="15.75" hidden="1">
      <c r="A231" s="2" t="s">
        <v>11</v>
      </c>
      <c r="B231" s="18">
        <v>244</v>
      </c>
      <c r="C231" s="20"/>
      <c r="D231" s="13">
        <f t="shared" si="12"/>
        <v>244</v>
      </c>
      <c r="E231" s="20"/>
      <c r="F231" s="13">
        <f t="shared" si="15"/>
        <v>244</v>
      </c>
      <c r="G231" s="33"/>
      <c r="H231" s="13">
        <f t="shared" si="14"/>
        <v>244</v>
      </c>
      <c r="I231" s="13"/>
      <c r="J231" s="13">
        <f t="shared" si="13"/>
        <v>244</v>
      </c>
    </row>
    <row r="232" spans="1:10" ht="15.75" hidden="1">
      <c r="A232" s="2" t="s">
        <v>12</v>
      </c>
      <c r="B232" s="18">
        <v>96</v>
      </c>
      <c r="C232" s="20"/>
      <c r="D232" s="13">
        <f t="shared" si="12"/>
        <v>96</v>
      </c>
      <c r="E232" s="20"/>
      <c r="F232" s="13">
        <f t="shared" si="15"/>
        <v>96</v>
      </c>
      <c r="G232" s="33"/>
      <c r="H232" s="13">
        <f t="shared" si="14"/>
        <v>96</v>
      </c>
      <c r="I232" s="13"/>
      <c r="J232" s="13">
        <f t="shared" si="13"/>
        <v>96</v>
      </c>
    </row>
    <row r="233" spans="1:10" ht="15.75" hidden="1">
      <c r="A233" s="2" t="s">
        <v>13</v>
      </c>
      <c r="B233" s="18">
        <v>94</v>
      </c>
      <c r="C233" s="20"/>
      <c r="D233" s="13">
        <f t="shared" si="12"/>
        <v>94</v>
      </c>
      <c r="E233" s="20"/>
      <c r="F233" s="13">
        <f t="shared" si="15"/>
        <v>94</v>
      </c>
      <c r="G233" s="33"/>
      <c r="H233" s="13">
        <f t="shared" si="14"/>
        <v>94</v>
      </c>
      <c r="I233" s="13"/>
      <c r="J233" s="13">
        <f t="shared" si="13"/>
        <v>94</v>
      </c>
    </row>
    <row r="234" spans="1:10" ht="15.75" hidden="1">
      <c r="A234" s="2" t="s">
        <v>14</v>
      </c>
      <c r="B234" s="18">
        <v>123</v>
      </c>
      <c r="C234" s="20"/>
      <c r="D234" s="13">
        <f t="shared" si="12"/>
        <v>123</v>
      </c>
      <c r="E234" s="20"/>
      <c r="F234" s="13">
        <f t="shared" si="15"/>
        <v>123</v>
      </c>
      <c r="G234" s="33"/>
      <c r="H234" s="13">
        <f t="shared" si="14"/>
        <v>123</v>
      </c>
      <c r="I234" s="13"/>
      <c r="J234" s="13">
        <f t="shared" si="13"/>
        <v>123</v>
      </c>
    </row>
    <row r="235" spans="1:10" ht="15.75" hidden="1">
      <c r="A235" s="2" t="s">
        <v>15</v>
      </c>
      <c r="B235" s="18">
        <v>128</v>
      </c>
      <c r="C235" s="20"/>
      <c r="D235" s="13">
        <f t="shared" si="12"/>
        <v>128</v>
      </c>
      <c r="E235" s="20"/>
      <c r="F235" s="13">
        <f t="shared" si="15"/>
        <v>128</v>
      </c>
      <c r="G235" s="33"/>
      <c r="H235" s="13">
        <f t="shared" si="14"/>
        <v>128</v>
      </c>
      <c r="I235" s="13"/>
      <c r="J235" s="13">
        <f t="shared" si="13"/>
        <v>128</v>
      </c>
    </row>
    <row r="236" spans="1:10" ht="15.75" hidden="1">
      <c r="A236" s="2" t="s">
        <v>16</v>
      </c>
      <c r="B236" s="18">
        <v>314</v>
      </c>
      <c r="C236" s="20"/>
      <c r="D236" s="13">
        <f t="shared" si="12"/>
        <v>314</v>
      </c>
      <c r="E236" s="20"/>
      <c r="F236" s="13">
        <f t="shared" si="15"/>
        <v>314</v>
      </c>
      <c r="G236" s="33"/>
      <c r="H236" s="13">
        <f t="shared" si="14"/>
        <v>314</v>
      </c>
      <c r="I236" s="13"/>
      <c r="J236" s="13">
        <f t="shared" si="13"/>
        <v>314</v>
      </c>
    </row>
    <row r="237" spans="1:10" ht="83.25" hidden="1" customHeight="1">
      <c r="A237" s="6" t="s">
        <v>32</v>
      </c>
      <c r="B237" s="16">
        <f>SUM(B238:B254)</f>
        <v>20367</v>
      </c>
      <c r="C237" s="16">
        <f>SUM(C238:C254)</f>
        <v>0</v>
      </c>
      <c r="D237" s="11">
        <f>SUM(D238:D254)</f>
        <v>20367</v>
      </c>
      <c r="E237" s="16">
        <f>SUM(E238:E254)</f>
        <v>0</v>
      </c>
      <c r="F237" s="11">
        <f t="shared" si="15"/>
        <v>20367</v>
      </c>
      <c r="G237" s="31">
        <f>SUM(G238:G254)</f>
        <v>0</v>
      </c>
      <c r="H237" s="11">
        <f t="shared" si="14"/>
        <v>20367</v>
      </c>
      <c r="I237" s="31">
        <f>SUM(I238:I254)</f>
        <v>0</v>
      </c>
      <c r="J237" s="11">
        <f t="shared" si="13"/>
        <v>20367</v>
      </c>
    </row>
    <row r="238" spans="1:10" ht="15.75" hidden="1">
      <c r="A238" s="2" t="s">
        <v>18</v>
      </c>
      <c r="B238" s="18">
        <v>7511</v>
      </c>
      <c r="C238" s="20"/>
      <c r="D238" s="13">
        <f t="shared" si="12"/>
        <v>7511</v>
      </c>
      <c r="E238" s="20"/>
      <c r="F238" s="13">
        <f t="shared" si="15"/>
        <v>7511</v>
      </c>
      <c r="G238" s="33"/>
      <c r="H238" s="13">
        <f t="shared" si="14"/>
        <v>7511</v>
      </c>
      <c r="I238" s="13"/>
      <c r="J238" s="13">
        <f t="shared" si="13"/>
        <v>7511</v>
      </c>
    </row>
    <row r="239" spans="1:10" ht="15.75" hidden="1">
      <c r="A239" s="2" t="s">
        <v>20</v>
      </c>
      <c r="B239" s="18">
        <v>5421</v>
      </c>
      <c r="C239" s="20"/>
      <c r="D239" s="13">
        <f t="shared" si="12"/>
        <v>5421</v>
      </c>
      <c r="E239" s="20"/>
      <c r="F239" s="13">
        <f t="shared" si="15"/>
        <v>5421</v>
      </c>
      <c r="G239" s="33"/>
      <c r="H239" s="13">
        <f t="shared" si="14"/>
        <v>5421</v>
      </c>
      <c r="I239" s="13"/>
      <c r="J239" s="13">
        <f t="shared" si="13"/>
        <v>5421</v>
      </c>
    </row>
    <row r="240" spans="1:10" ht="15.75" hidden="1">
      <c r="A240" s="2" t="s">
        <v>1</v>
      </c>
      <c r="B240" s="18">
        <v>1287</v>
      </c>
      <c r="C240" s="20"/>
      <c r="D240" s="13">
        <f t="shared" si="12"/>
        <v>1287</v>
      </c>
      <c r="E240" s="20"/>
      <c r="F240" s="13">
        <f t="shared" si="15"/>
        <v>1287</v>
      </c>
      <c r="G240" s="33"/>
      <c r="H240" s="13">
        <f t="shared" si="14"/>
        <v>1287</v>
      </c>
      <c r="I240" s="13"/>
      <c r="J240" s="13">
        <f t="shared" si="13"/>
        <v>1287</v>
      </c>
    </row>
    <row r="241" spans="1:10" ht="15.75" hidden="1">
      <c r="A241" s="2" t="s">
        <v>2</v>
      </c>
      <c r="B241" s="18"/>
      <c r="C241" s="20"/>
      <c r="D241" s="13">
        <f t="shared" si="12"/>
        <v>0</v>
      </c>
      <c r="E241" s="20"/>
      <c r="F241" s="13">
        <f t="shared" si="15"/>
        <v>0</v>
      </c>
      <c r="G241" s="33"/>
      <c r="H241" s="13">
        <f t="shared" si="14"/>
        <v>0</v>
      </c>
      <c r="I241" s="13"/>
      <c r="J241" s="13">
        <f t="shared" si="13"/>
        <v>0</v>
      </c>
    </row>
    <row r="242" spans="1:10" ht="15.75" hidden="1">
      <c r="A242" s="2" t="s">
        <v>19</v>
      </c>
      <c r="B242" s="18"/>
      <c r="C242" s="20"/>
      <c r="D242" s="13">
        <f t="shared" si="12"/>
        <v>0</v>
      </c>
      <c r="E242" s="20"/>
      <c r="F242" s="13">
        <f t="shared" si="15"/>
        <v>0</v>
      </c>
      <c r="G242" s="33"/>
      <c r="H242" s="13">
        <f t="shared" si="14"/>
        <v>0</v>
      </c>
      <c r="I242" s="13"/>
      <c r="J242" s="13">
        <f t="shared" si="13"/>
        <v>0</v>
      </c>
    </row>
    <row r="243" spans="1:10" ht="15.75" hidden="1">
      <c r="A243" s="2" t="s">
        <v>3</v>
      </c>
      <c r="B243" s="18">
        <v>3422</v>
      </c>
      <c r="C243" s="20"/>
      <c r="D243" s="13">
        <f t="shared" si="12"/>
        <v>3422</v>
      </c>
      <c r="E243" s="20"/>
      <c r="F243" s="13">
        <f t="shared" si="15"/>
        <v>3422</v>
      </c>
      <c r="G243" s="33"/>
      <c r="H243" s="13">
        <f t="shared" si="14"/>
        <v>3422</v>
      </c>
      <c r="I243" s="13"/>
      <c r="J243" s="13">
        <f t="shared" si="13"/>
        <v>3422</v>
      </c>
    </row>
    <row r="244" spans="1:10" ht="15.75" hidden="1">
      <c r="A244" s="2" t="s">
        <v>4</v>
      </c>
      <c r="B244" s="18">
        <v>681</v>
      </c>
      <c r="C244" s="20"/>
      <c r="D244" s="13">
        <f t="shared" si="12"/>
        <v>681</v>
      </c>
      <c r="E244" s="20"/>
      <c r="F244" s="13">
        <f t="shared" si="15"/>
        <v>681</v>
      </c>
      <c r="G244" s="33"/>
      <c r="H244" s="13">
        <f t="shared" si="14"/>
        <v>681</v>
      </c>
      <c r="I244" s="13"/>
      <c r="J244" s="13">
        <f t="shared" si="13"/>
        <v>681</v>
      </c>
    </row>
    <row r="245" spans="1:10" ht="15.75" hidden="1">
      <c r="A245" s="2" t="s">
        <v>5</v>
      </c>
      <c r="B245" s="18">
        <v>76</v>
      </c>
      <c r="C245" s="20"/>
      <c r="D245" s="13">
        <f t="shared" si="12"/>
        <v>76</v>
      </c>
      <c r="E245" s="20"/>
      <c r="F245" s="13">
        <f t="shared" si="15"/>
        <v>76</v>
      </c>
      <c r="G245" s="33"/>
      <c r="H245" s="13">
        <f t="shared" si="14"/>
        <v>76</v>
      </c>
      <c r="I245" s="13"/>
      <c r="J245" s="13">
        <f t="shared" si="13"/>
        <v>76</v>
      </c>
    </row>
    <row r="246" spans="1:10" ht="15.75" hidden="1">
      <c r="A246" s="2" t="s">
        <v>6</v>
      </c>
      <c r="B246" s="18">
        <v>151</v>
      </c>
      <c r="C246" s="20"/>
      <c r="D246" s="13">
        <f t="shared" si="12"/>
        <v>151</v>
      </c>
      <c r="E246" s="20"/>
      <c r="F246" s="13">
        <f t="shared" si="15"/>
        <v>151</v>
      </c>
      <c r="G246" s="33"/>
      <c r="H246" s="13">
        <f t="shared" si="14"/>
        <v>151</v>
      </c>
      <c r="I246" s="13"/>
      <c r="J246" s="13">
        <f t="shared" si="13"/>
        <v>151</v>
      </c>
    </row>
    <row r="247" spans="1:10" ht="15.75" hidden="1">
      <c r="A247" s="2" t="s">
        <v>8</v>
      </c>
      <c r="B247" s="18">
        <v>76</v>
      </c>
      <c r="C247" s="20"/>
      <c r="D247" s="13">
        <f t="shared" si="12"/>
        <v>76</v>
      </c>
      <c r="E247" s="20"/>
      <c r="F247" s="13">
        <f t="shared" si="15"/>
        <v>76</v>
      </c>
      <c r="G247" s="33"/>
      <c r="H247" s="13">
        <f t="shared" si="14"/>
        <v>76</v>
      </c>
      <c r="I247" s="13"/>
      <c r="J247" s="13">
        <f t="shared" si="13"/>
        <v>76</v>
      </c>
    </row>
    <row r="248" spans="1:10" ht="15.75" hidden="1">
      <c r="A248" s="2" t="s">
        <v>9</v>
      </c>
      <c r="B248" s="18"/>
      <c r="C248" s="20"/>
      <c r="D248" s="13">
        <f t="shared" si="12"/>
        <v>0</v>
      </c>
      <c r="E248" s="20"/>
      <c r="F248" s="13">
        <f t="shared" si="15"/>
        <v>0</v>
      </c>
      <c r="G248" s="33"/>
      <c r="H248" s="13">
        <f t="shared" si="14"/>
        <v>0</v>
      </c>
      <c r="I248" s="13"/>
      <c r="J248" s="13">
        <f t="shared" si="13"/>
        <v>0</v>
      </c>
    </row>
    <row r="249" spans="1:10" ht="15.75" hidden="1">
      <c r="A249" s="2" t="s">
        <v>10</v>
      </c>
      <c r="B249" s="18">
        <v>151</v>
      </c>
      <c r="C249" s="20"/>
      <c r="D249" s="13">
        <f t="shared" si="12"/>
        <v>151</v>
      </c>
      <c r="E249" s="20"/>
      <c r="F249" s="13">
        <f t="shared" si="15"/>
        <v>151</v>
      </c>
      <c r="G249" s="33"/>
      <c r="H249" s="13">
        <f t="shared" si="14"/>
        <v>151</v>
      </c>
      <c r="I249" s="13"/>
      <c r="J249" s="13">
        <f t="shared" si="13"/>
        <v>151</v>
      </c>
    </row>
    <row r="250" spans="1:10" ht="15.75" hidden="1">
      <c r="A250" s="2" t="s">
        <v>11</v>
      </c>
      <c r="B250" s="18">
        <v>76</v>
      </c>
      <c r="C250" s="20"/>
      <c r="D250" s="13">
        <f t="shared" si="12"/>
        <v>76</v>
      </c>
      <c r="E250" s="20"/>
      <c r="F250" s="13">
        <f t="shared" si="15"/>
        <v>76</v>
      </c>
      <c r="G250" s="33"/>
      <c r="H250" s="13">
        <f t="shared" si="14"/>
        <v>76</v>
      </c>
      <c r="I250" s="13"/>
      <c r="J250" s="13">
        <f t="shared" si="13"/>
        <v>76</v>
      </c>
    </row>
    <row r="251" spans="1:10" ht="15.75" hidden="1">
      <c r="A251" s="2" t="s">
        <v>12</v>
      </c>
      <c r="B251" s="18">
        <v>379</v>
      </c>
      <c r="C251" s="20"/>
      <c r="D251" s="13">
        <f t="shared" si="12"/>
        <v>379</v>
      </c>
      <c r="E251" s="20"/>
      <c r="F251" s="13">
        <f t="shared" si="15"/>
        <v>379</v>
      </c>
      <c r="G251" s="33"/>
      <c r="H251" s="13">
        <f t="shared" si="14"/>
        <v>379</v>
      </c>
      <c r="I251" s="13"/>
      <c r="J251" s="13">
        <f t="shared" si="13"/>
        <v>379</v>
      </c>
    </row>
    <row r="252" spans="1:10" ht="15.75" hidden="1">
      <c r="A252" s="2" t="s">
        <v>13</v>
      </c>
      <c r="B252" s="18">
        <v>76</v>
      </c>
      <c r="C252" s="20"/>
      <c r="D252" s="13">
        <f t="shared" si="12"/>
        <v>76</v>
      </c>
      <c r="E252" s="20"/>
      <c r="F252" s="13">
        <f t="shared" si="15"/>
        <v>76</v>
      </c>
      <c r="G252" s="33"/>
      <c r="H252" s="13">
        <f t="shared" si="14"/>
        <v>76</v>
      </c>
      <c r="I252" s="13"/>
      <c r="J252" s="13">
        <f t="shared" si="13"/>
        <v>76</v>
      </c>
    </row>
    <row r="253" spans="1:10" ht="15.75" hidden="1">
      <c r="A253" s="2" t="s">
        <v>14</v>
      </c>
      <c r="B253" s="18">
        <v>303</v>
      </c>
      <c r="C253" s="20"/>
      <c r="D253" s="13">
        <f t="shared" si="12"/>
        <v>303</v>
      </c>
      <c r="E253" s="20"/>
      <c r="F253" s="13">
        <f t="shared" si="15"/>
        <v>303</v>
      </c>
      <c r="G253" s="33"/>
      <c r="H253" s="13">
        <f t="shared" si="14"/>
        <v>303</v>
      </c>
      <c r="I253" s="13"/>
      <c r="J253" s="13">
        <f t="shared" si="13"/>
        <v>303</v>
      </c>
    </row>
    <row r="254" spans="1:10" ht="15.75" hidden="1">
      <c r="A254" s="2" t="s">
        <v>16</v>
      </c>
      <c r="B254" s="18">
        <v>757</v>
      </c>
      <c r="C254" s="20"/>
      <c r="D254" s="13">
        <f t="shared" si="12"/>
        <v>757</v>
      </c>
      <c r="E254" s="20"/>
      <c r="F254" s="13">
        <f t="shared" si="15"/>
        <v>757</v>
      </c>
      <c r="G254" s="33"/>
      <c r="H254" s="13">
        <f t="shared" si="14"/>
        <v>757</v>
      </c>
      <c r="I254" s="11"/>
      <c r="J254" s="13">
        <f t="shared" si="13"/>
        <v>757</v>
      </c>
    </row>
    <row r="255" spans="1:10" ht="33.75" customHeight="1">
      <c r="A255" s="6" t="s">
        <v>33</v>
      </c>
      <c r="B255" s="16">
        <f>SUM(B256:B275)</f>
        <v>3096071</v>
      </c>
      <c r="C255" s="16">
        <f>SUM(C256:C275)</f>
        <v>-68649</v>
      </c>
      <c r="D255" s="11">
        <f>SUM(D256:D275)</f>
        <v>3027422</v>
      </c>
      <c r="E255" s="16">
        <f>SUM(E256:E275)</f>
        <v>0</v>
      </c>
      <c r="F255" s="11">
        <f t="shared" si="15"/>
        <v>3027422</v>
      </c>
      <c r="G255" s="31">
        <f>SUM(G256:G275)</f>
        <v>0</v>
      </c>
      <c r="H255" s="11">
        <f t="shared" si="14"/>
        <v>3027422</v>
      </c>
      <c r="I255" s="11">
        <f>SUM(I256:I275)</f>
        <v>50335</v>
      </c>
      <c r="J255" s="11">
        <f t="shared" si="13"/>
        <v>3077757</v>
      </c>
    </row>
    <row r="256" spans="1:10" ht="15.75">
      <c r="A256" s="2" t="s">
        <v>18</v>
      </c>
      <c r="B256" s="17">
        <v>1085487</v>
      </c>
      <c r="C256" s="20">
        <v>-29480</v>
      </c>
      <c r="D256" s="13">
        <f t="shared" si="12"/>
        <v>1056007</v>
      </c>
      <c r="E256" s="2">
        <v>-3954</v>
      </c>
      <c r="F256" s="13">
        <f t="shared" si="15"/>
        <v>1052053</v>
      </c>
      <c r="G256" s="33"/>
      <c r="H256" s="13">
        <f t="shared" si="14"/>
        <v>1052053</v>
      </c>
      <c r="I256" s="13">
        <v>30380</v>
      </c>
      <c r="J256" s="13">
        <f t="shared" si="13"/>
        <v>1082433</v>
      </c>
    </row>
    <row r="257" spans="1:10" ht="15.75">
      <c r="A257" s="2" t="s">
        <v>20</v>
      </c>
      <c r="B257" s="17">
        <v>341878</v>
      </c>
      <c r="C257" s="20">
        <v>-9507</v>
      </c>
      <c r="D257" s="13">
        <f t="shared" si="12"/>
        <v>332371</v>
      </c>
      <c r="E257" s="2">
        <v>-1182</v>
      </c>
      <c r="F257" s="13">
        <f t="shared" si="15"/>
        <v>331189</v>
      </c>
      <c r="G257" s="33"/>
      <c r="H257" s="13">
        <f t="shared" si="14"/>
        <v>331189</v>
      </c>
      <c r="I257" s="13">
        <v>5966</v>
      </c>
      <c r="J257" s="13">
        <f t="shared" si="13"/>
        <v>337155</v>
      </c>
    </row>
    <row r="258" spans="1:10" ht="15.75">
      <c r="A258" s="2" t="s">
        <v>1</v>
      </c>
      <c r="B258" s="17">
        <v>113231</v>
      </c>
      <c r="C258" s="20">
        <v>-1866</v>
      </c>
      <c r="D258" s="13">
        <f t="shared" si="12"/>
        <v>111365</v>
      </c>
      <c r="E258" s="2"/>
      <c r="F258" s="13">
        <f t="shared" si="15"/>
        <v>111365</v>
      </c>
      <c r="G258" s="33"/>
      <c r="H258" s="13">
        <f t="shared" si="14"/>
        <v>111365</v>
      </c>
      <c r="I258" s="13">
        <v>-1069</v>
      </c>
      <c r="J258" s="13">
        <f t="shared" si="13"/>
        <v>110296</v>
      </c>
    </row>
    <row r="259" spans="1:10" ht="15.75">
      <c r="A259" s="2" t="s">
        <v>2</v>
      </c>
      <c r="B259" s="17">
        <v>196543</v>
      </c>
      <c r="C259" s="20">
        <v>-4019</v>
      </c>
      <c r="D259" s="13">
        <f t="shared" si="12"/>
        <v>192524</v>
      </c>
      <c r="E259" s="2"/>
      <c r="F259" s="13">
        <f t="shared" si="15"/>
        <v>192524</v>
      </c>
      <c r="G259" s="33"/>
      <c r="H259" s="13">
        <f t="shared" si="14"/>
        <v>192524</v>
      </c>
      <c r="I259" s="13">
        <v>2380</v>
      </c>
      <c r="J259" s="13">
        <f t="shared" si="13"/>
        <v>194904</v>
      </c>
    </row>
    <row r="260" spans="1:10" ht="15.75">
      <c r="A260" s="2" t="s">
        <v>19</v>
      </c>
      <c r="B260" s="17">
        <v>79754</v>
      </c>
      <c r="C260" s="20">
        <v>-2148</v>
      </c>
      <c r="D260" s="13">
        <f t="shared" si="12"/>
        <v>77606</v>
      </c>
      <c r="E260" s="2"/>
      <c r="F260" s="13">
        <f t="shared" si="15"/>
        <v>77606</v>
      </c>
      <c r="G260" s="33"/>
      <c r="H260" s="13">
        <f t="shared" si="14"/>
        <v>77606</v>
      </c>
      <c r="I260" s="13">
        <v>-1580</v>
      </c>
      <c r="J260" s="13">
        <f t="shared" si="13"/>
        <v>76026</v>
      </c>
    </row>
    <row r="261" spans="1:10" ht="15.75">
      <c r="A261" s="2" t="s">
        <v>3</v>
      </c>
      <c r="B261" s="17">
        <v>156972</v>
      </c>
      <c r="C261" s="20">
        <v>-2505</v>
      </c>
      <c r="D261" s="13">
        <f t="shared" si="12"/>
        <v>154467</v>
      </c>
      <c r="E261" s="2"/>
      <c r="F261" s="13">
        <f t="shared" si="15"/>
        <v>154467</v>
      </c>
      <c r="G261" s="33"/>
      <c r="H261" s="13">
        <f t="shared" si="14"/>
        <v>154467</v>
      </c>
      <c r="I261" s="13">
        <v>5425</v>
      </c>
      <c r="J261" s="13">
        <f t="shared" si="13"/>
        <v>159892</v>
      </c>
    </row>
    <row r="262" spans="1:10" ht="15.75">
      <c r="A262" s="2" t="s">
        <v>4</v>
      </c>
      <c r="B262" s="17">
        <v>144514</v>
      </c>
      <c r="C262" s="20">
        <v>-3693</v>
      </c>
      <c r="D262" s="13">
        <f t="shared" si="12"/>
        <v>140821</v>
      </c>
      <c r="E262" s="2"/>
      <c r="F262" s="13">
        <f t="shared" si="15"/>
        <v>140821</v>
      </c>
      <c r="G262" s="33"/>
      <c r="H262" s="13">
        <f t="shared" si="14"/>
        <v>140821</v>
      </c>
      <c r="I262" s="13">
        <v>-391</v>
      </c>
      <c r="J262" s="13">
        <f t="shared" si="13"/>
        <v>140430</v>
      </c>
    </row>
    <row r="263" spans="1:10" ht="15.75">
      <c r="A263" s="2" t="s">
        <v>5</v>
      </c>
      <c r="B263" s="17">
        <v>44062</v>
      </c>
      <c r="C263" s="20">
        <v>-679</v>
      </c>
      <c r="D263" s="13">
        <f t="shared" si="12"/>
        <v>43383</v>
      </c>
      <c r="E263" s="2"/>
      <c r="F263" s="13">
        <f t="shared" si="15"/>
        <v>43383</v>
      </c>
      <c r="G263" s="33"/>
      <c r="H263" s="13">
        <f t="shared" si="14"/>
        <v>43383</v>
      </c>
      <c r="I263" s="13">
        <v>-796</v>
      </c>
      <c r="J263" s="13">
        <f t="shared" si="13"/>
        <v>42587</v>
      </c>
    </row>
    <row r="264" spans="1:10" ht="15.75">
      <c r="A264" s="2" t="s">
        <v>6</v>
      </c>
      <c r="B264" s="17">
        <v>59388</v>
      </c>
      <c r="C264" s="20">
        <v>-938</v>
      </c>
      <c r="D264" s="13">
        <f t="shared" si="12"/>
        <v>58450</v>
      </c>
      <c r="E264" s="2">
        <v>1286</v>
      </c>
      <c r="F264" s="13">
        <f t="shared" si="15"/>
        <v>59736</v>
      </c>
      <c r="G264" s="33"/>
      <c r="H264" s="13">
        <f t="shared" si="14"/>
        <v>59736</v>
      </c>
      <c r="I264" s="13">
        <v>1676</v>
      </c>
      <c r="J264" s="13">
        <f t="shared" si="13"/>
        <v>61412</v>
      </c>
    </row>
    <row r="265" spans="1:10" ht="15.75">
      <c r="A265" s="2" t="s">
        <v>7</v>
      </c>
      <c r="B265" s="17">
        <v>30463</v>
      </c>
      <c r="C265" s="20">
        <v>-606</v>
      </c>
      <c r="D265" s="13">
        <f t="shared" si="12"/>
        <v>29857</v>
      </c>
      <c r="E265" s="2"/>
      <c r="F265" s="13">
        <f t="shared" si="15"/>
        <v>29857</v>
      </c>
      <c r="G265" s="33"/>
      <c r="H265" s="13">
        <f t="shared" si="14"/>
        <v>29857</v>
      </c>
      <c r="I265" s="13">
        <v>561</v>
      </c>
      <c r="J265" s="13">
        <f t="shared" si="13"/>
        <v>30418</v>
      </c>
    </row>
    <row r="266" spans="1:10" ht="15.75">
      <c r="A266" s="2" t="s">
        <v>8</v>
      </c>
      <c r="B266" s="17">
        <v>87902</v>
      </c>
      <c r="C266" s="20">
        <v>-1666</v>
      </c>
      <c r="D266" s="13">
        <f t="shared" si="12"/>
        <v>86236</v>
      </c>
      <c r="E266" s="2"/>
      <c r="F266" s="13">
        <f t="shared" si="15"/>
        <v>86236</v>
      </c>
      <c r="G266" s="33"/>
      <c r="H266" s="13">
        <f t="shared" si="14"/>
        <v>86236</v>
      </c>
      <c r="I266" s="13">
        <v>932</v>
      </c>
      <c r="J266" s="13">
        <f t="shared" si="13"/>
        <v>87168</v>
      </c>
    </row>
    <row r="267" spans="1:10" ht="15.75">
      <c r="A267" s="2" t="s">
        <v>9</v>
      </c>
      <c r="B267" s="17">
        <v>103377</v>
      </c>
      <c r="C267" s="20">
        <v>-1445</v>
      </c>
      <c r="D267" s="13">
        <f t="shared" ref="D267:D330" si="16">B267+C267</f>
        <v>101932</v>
      </c>
      <c r="E267" s="2"/>
      <c r="F267" s="13">
        <f t="shared" si="15"/>
        <v>101932</v>
      </c>
      <c r="G267" s="33"/>
      <c r="H267" s="13">
        <f t="shared" si="14"/>
        <v>101932</v>
      </c>
      <c r="I267" s="13">
        <v>-14</v>
      </c>
      <c r="J267" s="13">
        <f t="shared" ref="J267:J330" si="17">H267+I267</f>
        <v>101918</v>
      </c>
    </row>
    <row r="268" spans="1:10" ht="15.75">
      <c r="A268" s="2" t="s">
        <v>10</v>
      </c>
      <c r="B268" s="17">
        <v>47062</v>
      </c>
      <c r="C268" s="20">
        <v>-724</v>
      </c>
      <c r="D268" s="13">
        <f t="shared" si="16"/>
        <v>46338</v>
      </c>
      <c r="E268" s="2"/>
      <c r="F268" s="13">
        <f t="shared" si="15"/>
        <v>46338</v>
      </c>
      <c r="G268" s="33"/>
      <c r="H268" s="13">
        <f t="shared" ref="H268:H331" si="18">F268+G268</f>
        <v>46338</v>
      </c>
      <c r="I268" s="13">
        <v>107</v>
      </c>
      <c r="J268" s="13">
        <f t="shared" si="17"/>
        <v>46445</v>
      </c>
    </row>
    <row r="269" spans="1:10" ht="15.75">
      <c r="A269" s="2" t="s">
        <v>17</v>
      </c>
      <c r="B269" s="17">
        <v>48671</v>
      </c>
      <c r="C269" s="20">
        <v>-719</v>
      </c>
      <c r="D269" s="13">
        <f t="shared" si="16"/>
        <v>47952</v>
      </c>
      <c r="E269" s="2"/>
      <c r="F269" s="13">
        <f t="shared" ref="F269:F332" si="19">D269+E269</f>
        <v>47952</v>
      </c>
      <c r="G269" s="33"/>
      <c r="H269" s="13">
        <f t="shared" si="18"/>
        <v>47952</v>
      </c>
      <c r="I269" s="13">
        <v>650</v>
      </c>
      <c r="J269" s="13">
        <f t="shared" si="17"/>
        <v>48602</v>
      </c>
    </row>
    <row r="270" spans="1:10" ht="15.75">
      <c r="A270" s="2" t="s">
        <v>11</v>
      </c>
      <c r="B270" s="17">
        <v>72157</v>
      </c>
      <c r="C270" s="20">
        <v>-1349</v>
      </c>
      <c r="D270" s="13">
        <f t="shared" si="16"/>
        <v>70808</v>
      </c>
      <c r="E270" s="2">
        <v>891</v>
      </c>
      <c r="F270" s="13">
        <f t="shared" si="19"/>
        <v>71699</v>
      </c>
      <c r="G270" s="33"/>
      <c r="H270" s="13">
        <f t="shared" si="18"/>
        <v>71699</v>
      </c>
      <c r="I270" s="13">
        <v>1505</v>
      </c>
      <c r="J270" s="13">
        <f t="shared" si="17"/>
        <v>73204</v>
      </c>
    </row>
    <row r="271" spans="1:10" ht="15.75">
      <c r="A271" s="2" t="s">
        <v>12</v>
      </c>
      <c r="B271" s="17">
        <v>66351</v>
      </c>
      <c r="C271" s="20">
        <v>-1316</v>
      </c>
      <c r="D271" s="13">
        <f t="shared" si="16"/>
        <v>65035</v>
      </c>
      <c r="E271" s="2"/>
      <c r="F271" s="13">
        <f t="shared" si="19"/>
        <v>65035</v>
      </c>
      <c r="G271" s="33"/>
      <c r="H271" s="13">
        <f t="shared" si="18"/>
        <v>65035</v>
      </c>
      <c r="I271" s="13">
        <v>144</v>
      </c>
      <c r="J271" s="13">
        <f t="shared" si="17"/>
        <v>65179</v>
      </c>
    </row>
    <row r="272" spans="1:10" ht="15.75">
      <c r="A272" s="2" t="s">
        <v>13</v>
      </c>
      <c r="B272" s="17">
        <v>58843</v>
      </c>
      <c r="C272" s="20">
        <v>-816</v>
      </c>
      <c r="D272" s="13">
        <f t="shared" si="16"/>
        <v>58027</v>
      </c>
      <c r="E272" s="2">
        <v>2048</v>
      </c>
      <c r="F272" s="13">
        <f t="shared" si="19"/>
        <v>60075</v>
      </c>
      <c r="G272" s="33"/>
      <c r="H272" s="13">
        <f t="shared" si="18"/>
        <v>60075</v>
      </c>
      <c r="I272" s="13">
        <v>1049</v>
      </c>
      <c r="J272" s="13">
        <f t="shared" si="17"/>
        <v>61124</v>
      </c>
    </row>
    <row r="273" spans="1:10" ht="15.75">
      <c r="A273" s="2" t="s">
        <v>14</v>
      </c>
      <c r="B273" s="17">
        <v>62952</v>
      </c>
      <c r="C273" s="20">
        <v>-1346</v>
      </c>
      <c r="D273" s="13">
        <f t="shared" si="16"/>
        <v>61606</v>
      </c>
      <c r="E273" s="2"/>
      <c r="F273" s="13">
        <f t="shared" si="19"/>
        <v>61606</v>
      </c>
      <c r="G273" s="33"/>
      <c r="H273" s="13">
        <f t="shared" si="18"/>
        <v>61606</v>
      </c>
      <c r="I273" s="13">
        <v>964</v>
      </c>
      <c r="J273" s="13">
        <f t="shared" si="17"/>
        <v>62570</v>
      </c>
    </row>
    <row r="274" spans="1:10" ht="15.75">
      <c r="A274" s="2" t="s">
        <v>15</v>
      </c>
      <c r="B274" s="17">
        <v>70893</v>
      </c>
      <c r="C274" s="20">
        <v>-826</v>
      </c>
      <c r="D274" s="13">
        <f t="shared" si="16"/>
        <v>70067</v>
      </c>
      <c r="E274" s="2">
        <v>911</v>
      </c>
      <c r="F274" s="13">
        <f t="shared" si="19"/>
        <v>70978</v>
      </c>
      <c r="G274" s="33"/>
      <c r="H274" s="13">
        <f t="shared" si="18"/>
        <v>70978</v>
      </c>
      <c r="I274" s="13">
        <v>1648</v>
      </c>
      <c r="J274" s="13">
        <f t="shared" si="17"/>
        <v>72626</v>
      </c>
    </row>
    <row r="275" spans="1:10" ht="15.75">
      <c r="A275" s="2" t="s">
        <v>16</v>
      </c>
      <c r="B275" s="17">
        <v>225571</v>
      </c>
      <c r="C275" s="20">
        <v>-3001</v>
      </c>
      <c r="D275" s="13">
        <f t="shared" si="16"/>
        <v>222570</v>
      </c>
      <c r="E275" s="2"/>
      <c r="F275" s="13">
        <f t="shared" si="19"/>
        <v>222570</v>
      </c>
      <c r="G275" s="33"/>
      <c r="H275" s="13">
        <f t="shared" si="18"/>
        <v>222570</v>
      </c>
      <c r="I275" s="13">
        <v>798</v>
      </c>
      <c r="J275" s="13">
        <f t="shared" si="17"/>
        <v>223368</v>
      </c>
    </row>
    <row r="276" spans="1:10" ht="47.25" hidden="1">
      <c r="A276" s="6" t="s">
        <v>34</v>
      </c>
      <c r="B276" s="16">
        <f>SUM(B277:B296)</f>
        <v>272500</v>
      </c>
      <c r="C276" s="16">
        <f>SUM(C277:C296)</f>
        <v>0</v>
      </c>
      <c r="D276" s="11">
        <f>SUM(D277:D296)</f>
        <v>272500</v>
      </c>
      <c r="E276" s="16">
        <f>SUM(E277:E296)</f>
        <v>-2698</v>
      </c>
      <c r="F276" s="11">
        <f t="shared" si="19"/>
        <v>269802</v>
      </c>
      <c r="G276" s="31">
        <f>SUM(G277:G296)</f>
        <v>0</v>
      </c>
      <c r="H276" s="11">
        <f t="shared" si="18"/>
        <v>269802</v>
      </c>
      <c r="I276" s="31">
        <f>SUM(I277:I296)</f>
        <v>0</v>
      </c>
      <c r="J276" s="11">
        <f t="shared" si="17"/>
        <v>269802</v>
      </c>
    </row>
    <row r="277" spans="1:10" ht="15.75" hidden="1">
      <c r="A277" s="2" t="s">
        <v>18</v>
      </c>
      <c r="B277" s="18">
        <v>104254</v>
      </c>
      <c r="C277" s="20"/>
      <c r="D277" s="13">
        <f t="shared" si="16"/>
        <v>104254</v>
      </c>
      <c r="E277" s="2">
        <v>-1811</v>
      </c>
      <c r="F277" s="13">
        <f t="shared" si="19"/>
        <v>102443</v>
      </c>
      <c r="G277" s="33"/>
      <c r="H277" s="13">
        <f t="shared" si="18"/>
        <v>102443</v>
      </c>
      <c r="I277" s="13"/>
      <c r="J277" s="13">
        <f t="shared" si="17"/>
        <v>102443</v>
      </c>
    </row>
    <row r="278" spans="1:10" ht="15.75" hidden="1">
      <c r="A278" s="2" t="s">
        <v>20</v>
      </c>
      <c r="B278" s="18">
        <v>39505</v>
      </c>
      <c r="C278" s="20"/>
      <c r="D278" s="13">
        <f t="shared" si="16"/>
        <v>39505</v>
      </c>
      <c r="E278" s="2"/>
      <c r="F278" s="13">
        <f t="shared" si="19"/>
        <v>39505</v>
      </c>
      <c r="G278" s="33"/>
      <c r="H278" s="13">
        <f t="shared" si="18"/>
        <v>39505</v>
      </c>
      <c r="I278" s="13"/>
      <c r="J278" s="13">
        <f t="shared" si="17"/>
        <v>39505</v>
      </c>
    </row>
    <row r="279" spans="1:10" ht="15.75" hidden="1">
      <c r="A279" s="2" t="s">
        <v>1</v>
      </c>
      <c r="B279" s="18">
        <v>5962</v>
      </c>
      <c r="C279" s="20"/>
      <c r="D279" s="13">
        <f t="shared" si="16"/>
        <v>5962</v>
      </c>
      <c r="E279" s="2"/>
      <c r="F279" s="13">
        <f t="shared" si="19"/>
        <v>5962</v>
      </c>
      <c r="G279" s="33"/>
      <c r="H279" s="13">
        <f t="shared" si="18"/>
        <v>5962</v>
      </c>
      <c r="I279" s="13"/>
      <c r="J279" s="13">
        <f t="shared" si="17"/>
        <v>5962</v>
      </c>
    </row>
    <row r="280" spans="1:10" ht="15.75" hidden="1">
      <c r="A280" s="2" t="s">
        <v>2</v>
      </c>
      <c r="B280" s="18">
        <v>15876</v>
      </c>
      <c r="C280" s="20"/>
      <c r="D280" s="13">
        <f t="shared" si="16"/>
        <v>15876</v>
      </c>
      <c r="E280" s="2">
        <v>-158</v>
      </c>
      <c r="F280" s="13">
        <f t="shared" si="19"/>
        <v>15718</v>
      </c>
      <c r="G280" s="33"/>
      <c r="H280" s="13">
        <f t="shared" si="18"/>
        <v>15718</v>
      </c>
      <c r="I280" s="13"/>
      <c r="J280" s="13">
        <f t="shared" si="17"/>
        <v>15718</v>
      </c>
    </row>
    <row r="281" spans="1:10" ht="15.75" hidden="1">
      <c r="A281" s="2" t="s">
        <v>19</v>
      </c>
      <c r="B281" s="18">
        <v>9155</v>
      </c>
      <c r="C281" s="20"/>
      <c r="D281" s="13">
        <f t="shared" si="16"/>
        <v>9155</v>
      </c>
      <c r="E281" s="2">
        <v>-265</v>
      </c>
      <c r="F281" s="13">
        <f t="shared" si="19"/>
        <v>8890</v>
      </c>
      <c r="G281" s="33"/>
      <c r="H281" s="13">
        <f t="shared" si="18"/>
        <v>8890</v>
      </c>
      <c r="I281" s="13"/>
      <c r="J281" s="13">
        <f t="shared" si="17"/>
        <v>8890</v>
      </c>
    </row>
    <row r="282" spans="1:10" ht="15.75" hidden="1">
      <c r="A282" s="2" t="s">
        <v>3</v>
      </c>
      <c r="B282" s="18">
        <v>14265</v>
      </c>
      <c r="C282" s="20"/>
      <c r="D282" s="13">
        <f t="shared" si="16"/>
        <v>14265</v>
      </c>
      <c r="E282" s="2">
        <v>-330</v>
      </c>
      <c r="F282" s="13">
        <f t="shared" si="19"/>
        <v>13935</v>
      </c>
      <c r="G282" s="33"/>
      <c r="H282" s="13">
        <f t="shared" si="18"/>
        <v>13935</v>
      </c>
      <c r="I282" s="13"/>
      <c r="J282" s="13">
        <f t="shared" si="17"/>
        <v>13935</v>
      </c>
    </row>
    <row r="283" spans="1:10" ht="15.75" hidden="1">
      <c r="A283" s="2" t="s">
        <v>4</v>
      </c>
      <c r="B283" s="18">
        <v>14734</v>
      </c>
      <c r="C283" s="20"/>
      <c r="D283" s="13">
        <f t="shared" si="16"/>
        <v>14734</v>
      </c>
      <c r="E283" s="2"/>
      <c r="F283" s="13">
        <f t="shared" si="19"/>
        <v>14734</v>
      </c>
      <c r="G283" s="33"/>
      <c r="H283" s="13">
        <f t="shared" si="18"/>
        <v>14734</v>
      </c>
      <c r="I283" s="13"/>
      <c r="J283" s="13">
        <f t="shared" si="17"/>
        <v>14734</v>
      </c>
    </row>
    <row r="284" spans="1:10" ht="15.75" hidden="1">
      <c r="A284" s="2" t="s">
        <v>5</v>
      </c>
      <c r="B284" s="18">
        <v>3081</v>
      </c>
      <c r="C284" s="20"/>
      <c r="D284" s="13">
        <f t="shared" si="16"/>
        <v>3081</v>
      </c>
      <c r="E284" s="2">
        <v>-31</v>
      </c>
      <c r="F284" s="13">
        <f t="shared" si="19"/>
        <v>3050</v>
      </c>
      <c r="G284" s="33"/>
      <c r="H284" s="13">
        <f t="shared" si="18"/>
        <v>3050</v>
      </c>
      <c r="I284" s="13"/>
      <c r="J284" s="13">
        <f t="shared" si="17"/>
        <v>3050</v>
      </c>
    </row>
    <row r="285" spans="1:10" ht="15.75" hidden="1">
      <c r="A285" s="2" t="s">
        <v>6</v>
      </c>
      <c r="B285" s="18">
        <v>4605</v>
      </c>
      <c r="C285" s="20"/>
      <c r="D285" s="13">
        <f t="shared" si="16"/>
        <v>4605</v>
      </c>
      <c r="E285" s="2"/>
      <c r="F285" s="13">
        <f t="shared" si="19"/>
        <v>4605</v>
      </c>
      <c r="G285" s="33"/>
      <c r="H285" s="13">
        <f t="shared" si="18"/>
        <v>4605</v>
      </c>
      <c r="I285" s="13"/>
      <c r="J285" s="13">
        <f t="shared" si="17"/>
        <v>4605</v>
      </c>
    </row>
    <row r="286" spans="1:10" ht="15.75" hidden="1">
      <c r="A286" s="2" t="s">
        <v>7</v>
      </c>
      <c r="B286" s="18">
        <v>3131</v>
      </c>
      <c r="C286" s="20"/>
      <c r="D286" s="13">
        <f t="shared" si="16"/>
        <v>3131</v>
      </c>
      <c r="E286" s="2"/>
      <c r="F286" s="13">
        <f t="shared" si="19"/>
        <v>3131</v>
      </c>
      <c r="G286" s="33"/>
      <c r="H286" s="13">
        <f t="shared" si="18"/>
        <v>3131</v>
      </c>
      <c r="I286" s="13"/>
      <c r="J286" s="13">
        <f t="shared" si="17"/>
        <v>3131</v>
      </c>
    </row>
    <row r="287" spans="1:10" ht="15.75" hidden="1">
      <c r="A287" s="2" t="s">
        <v>8</v>
      </c>
      <c r="B287" s="18">
        <v>7466</v>
      </c>
      <c r="C287" s="20"/>
      <c r="D287" s="13">
        <f t="shared" si="16"/>
        <v>7466</v>
      </c>
      <c r="E287" s="2"/>
      <c r="F287" s="13">
        <f t="shared" si="19"/>
        <v>7466</v>
      </c>
      <c r="G287" s="33"/>
      <c r="H287" s="13">
        <f t="shared" si="18"/>
        <v>7466</v>
      </c>
      <c r="I287" s="13"/>
      <c r="J287" s="13">
        <f t="shared" si="17"/>
        <v>7466</v>
      </c>
    </row>
    <row r="288" spans="1:10" ht="15.75" hidden="1">
      <c r="A288" s="2" t="s">
        <v>9</v>
      </c>
      <c r="B288" s="18">
        <v>7069</v>
      </c>
      <c r="C288" s="20"/>
      <c r="D288" s="13">
        <f t="shared" si="16"/>
        <v>7069</v>
      </c>
      <c r="E288" s="2"/>
      <c r="F288" s="13">
        <f t="shared" si="19"/>
        <v>7069</v>
      </c>
      <c r="G288" s="33"/>
      <c r="H288" s="13">
        <f t="shared" si="18"/>
        <v>7069</v>
      </c>
      <c r="I288" s="13"/>
      <c r="J288" s="13">
        <f t="shared" si="17"/>
        <v>7069</v>
      </c>
    </row>
    <row r="289" spans="1:10" ht="15.75" hidden="1">
      <c r="A289" s="2" t="s">
        <v>10</v>
      </c>
      <c r="B289" s="18">
        <v>4182</v>
      </c>
      <c r="C289" s="20"/>
      <c r="D289" s="13">
        <f t="shared" si="16"/>
        <v>4182</v>
      </c>
      <c r="E289" s="2"/>
      <c r="F289" s="13">
        <f t="shared" si="19"/>
        <v>4182</v>
      </c>
      <c r="G289" s="33"/>
      <c r="H289" s="13">
        <f t="shared" si="18"/>
        <v>4182</v>
      </c>
      <c r="I289" s="13"/>
      <c r="J289" s="13">
        <f t="shared" si="17"/>
        <v>4182</v>
      </c>
    </row>
    <row r="290" spans="1:10" ht="15.75" hidden="1">
      <c r="A290" s="2" t="s">
        <v>17</v>
      </c>
      <c r="B290" s="18">
        <v>3004</v>
      </c>
      <c r="C290" s="20"/>
      <c r="D290" s="13">
        <f t="shared" si="16"/>
        <v>3004</v>
      </c>
      <c r="E290" s="2">
        <v>-103</v>
      </c>
      <c r="F290" s="13">
        <f t="shared" si="19"/>
        <v>2901</v>
      </c>
      <c r="G290" s="33"/>
      <c r="H290" s="13">
        <f t="shared" si="18"/>
        <v>2901</v>
      </c>
      <c r="I290" s="13"/>
      <c r="J290" s="13">
        <f t="shared" si="17"/>
        <v>2901</v>
      </c>
    </row>
    <row r="291" spans="1:10" ht="15.75" hidden="1">
      <c r="A291" s="2" t="s">
        <v>11</v>
      </c>
      <c r="B291" s="18">
        <v>5110</v>
      </c>
      <c r="C291" s="20"/>
      <c r="D291" s="13">
        <f t="shared" si="16"/>
        <v>5110</v>
      </c>
      <c r="E291" s="2"/>
      <c r="F291" s="13">
        <f t="shared" si="19"/>
        <v>5110</v>
      </c>
      <c r="G291" s="33"/>
      <c r="H291" s="13">
        <f t="shared" si="18"/>
        <v>5110</v>
      </c>
      <c r="I291" s="13"/>
      <c r="J291" s="13">
        <f t="shared" si="17"/>
        <v>5110</v>
      </c>
    </row>
    <row r="292" spans="1:10" ht="15.75" hidden="1">
      <c r="A292" s="2" t="s">
        <v>12</v>
      </c>
      <c r="B292" s="18">
        <v>6268</v>
      </c>
      <c r="C292" s="20"/>
      <c r="D292" s="13">
        <f t="shared" si="16"/>
        <v>6268</v>
      </c>
      <c r="E292" s="2"/>
      <c r="F292" s="13">
        <f t="shared" si="19"/>
        <v>6268</v>
      </c>
      <c r="G292" s="33"/>
      <c r="H292" s="13">
        <f t="shared" si="18"/>
        <v>6268</v>
      </c>
      <c r="I292" s="13"/>
      <c r="J292" s="13">
        <f t="shared" si="17"/>
        <v>6268</v>
      </c>
    </row>
    <row r="293" spans="1:10" ht="15.75" hidden="1">
      <c r="A293" s="2" t="s">
        <v>13</v>
      </c>
      <c r="B293" s="18">
        <v>4315</v>
      </c>
      <c r="C293" s="20"/>
      <c r="D293" s="13">
        <f t="shared" si="16"/>
        <v>4315</v>
      </c>
      <c r="E293" s="2"/>
      <c r="F293" s="13">
        <f t="shared" si="19"/>
        <v>4315</v>
      </c>
      <c r="G293" s="33"/>
      <c r="H293" s="13">
        <f t="shared" si="18"/>
        <v>4315</v>
      </c>
      <c r="I293" s="13"/>
      <c r="J293" s="13">
        <f t="shared" si="17"/>
        <v>4315</v>
      </c>
    </row>
    <row r="294" spans="1:10" ht="15.75" hidden="1">
      <c r="A294" s="2" t="s">
        <v>14</v>
      </c>
      <c r="B294" s="18">
        <v>4029</v>
      </c>
      <c r="C294" s="20"/>
      <c r="D294" s="13">
        <f t="shared" si="16"/>
        <v>4029</v>
      </c>
      <c r="E294" s="2"/>
      <c r="F294" s="13">
        <f t="shared" si="19"/>
        <v>4029</v>
      </c>
      <c r="G294" s="33"/>
      <c r="H294" s="13">
        <f t="shared" si="18"/>
        <v>4029</v>
      </c>
      <c r="I294" s="13"/>
      <c r="J294" s="13">
        <f t="shared" si="17"/>
        <v>4029</v>
      </c>
    </row>
    <row r="295" spans="1:10" ht="15.75" hidden="1">
      <c r="A295" s="2" t="s">
        <v>15</v>
      </c>
      <c r="B295" s="18">
        <v>5432</v>
      </c>
      <c r="C295" s="20"/>
      <c r="D295" s="13">
        <f t="shared" si="16"/>
        <v>5432</v>
      </c>
      <c r="E295" s="2"/>
      <c r="F295" s="13">
        <f t="shared" si="19"/>
        <v>5432</v>
      </c>
      <c r="G295" s="33"/>
      <c r="H295" s="13">
        <f t="shared" si="18"/>
        <v>5432</v>
      </c>
      <c r="I295" s="13"/>
      <c r="J295" s="13">
        <f t="shared" si="17"/>
        <v>5432</v>
      </c>
    </row>
    <row r="296" spans="1:10" ht="15.75" hidden="1">
      <c r="A296" s="2" t="s">
        <v>16</v>
      </c>
      <c r="B296" s="18">
        <v>11057</v>
      </c>
      <c r="C296" s="20"/>
      <c r="D296" s="13">
        <f t="shared" si="16"/>
        <v>11057</v>
      </c>
      <c r="E296" s="2"/>
      <c r="F296" s="13">
        <f t="shared" si="19"/>
        <v>11057</v>
      </c>
      <c r="G296" s="33"/>
      <c r="H296" s="13">
        <f t="shared" si="18"/>
        <v>11057</v>
      </c>
      <c r="I296" s="13"/>
      <c r="J296" s="13">
        <f t="shared" si="17"/>
        <v>11057</v>
      </c>
    </row>
    <row r="297" spans="1:10" s="3" customFormat="1" ht="51" hidden="1" customHeight="1">
      <c r="A297" s="6" t="s">
        <v>42</v>
      </c>
      <c r="B297" s="16">
        <f>SUM(B298:B317)</f>
        <v>31200</v>
      </c>
      <c r="C297" s="16">
        <f>SUM(C298:C317)</f>
        <v>0</v>
      </c>
      <c r="D297" s="11">
        <f>SUM(D298:D317)</f>
        <v>31200</v>
      </c>
      <c r="E297" s="16">
        <f>SUM(E298:E317)</f>
        <v>0</v>
      </c>
      <c r="F297" s="11">
        <f t="shared" si="19"/>
        <v>31200</v>
      </c>
      <c r="G297" s="31">
        <f>SUM(G298:G317)</f>
        <v>0</v>
      </c>
      <c r="H297" s="11">
        <f t="shared" si="18"/>
        <v>31200</v>
      </c>
      <c r="I297" s="31">
        <f>SUM(I298:I317)</f>
        <v>0</v>
      </c>
      <c r="J297" s="11">
        <f t="shared" si="17"/>
        <v>31200</v>
      </c>
    </row>
    <row r="298" spans="1:10" ht="15.75" hidden="1">
      <c r="A298" s="2" t="s">
        <v>18</v>
      </c>
      <c r="B298" s="18">
        <v>12425</v>
      </c>
      <c r="C298" s="20"/>
      <c r="D298" s="13">
        <f t="shared" si="16"/>
        <v>12425</v>
      </c>
      <c r="E298" s="23"/>
      <c r="F298" s="13">
        <f t="shared" si="19"/>
        <v>12425</v>
      </c>
      <c r="G298" s="33"/>
      <c r="H298" s="13">
        <f t="shared" si="18"/>
        <v>12425</v>
      </c>
      <c r="I298" s="13"/>
      <c r="J298" s="13">
        <f t="shared" si="17"/>
        <v>12425</v>
      </c>
    </row>
    <row r="299" spans="1:10" ht="15.75" hidden="1">
      <c r="A299" s="2" t="s">
        <v>20</v>
      </c>
      <c r="B299" s="18">
        <v>4545</v>
      </c>
      <c r="C299" s="20"/>
      <c r="D299" s="13">
        <f t="shared" si="16"/>
        <v>4545</v>
      </c>
      <c r="E299" s="23"/>
      <c r="F299" s="13">
        <f t="shared" si="19"/>
        <v>4545</v>
      </c>
      <c r="G299" s="33"/>
      <c r="H299" s="13">
        <f t="shared" si="18"/>
        <v>4545</v>
      </c>
      <c r="I299" s="13"/>
      <c r="J299" s="13">
        <f t="shared" si="17"/>
        <v>4545</v>
      </c>
    </row>
    <row r="300" spans="1:10" ht="15.75" hidden="1">
      <c r="A300" s="2" t="s">
        <v>1</v>
      </c>
      <c r="B300" s="18">
        <v>1089</v>
      </c>
      <c r="C300" s="20"/>
      <c r="D300" s="13">
        <f t="shared" si="16"/>
        <v>1089</v>
      </c>
      <c r="E300" s="23"/>
      <c r="F300" s="13">
        <f t="shared" si="19"/>
        <v>1089</v>
      </c>
      <c r="G300" s="33"/>
      <c r="H300" s="13">
        <f t="shared" si="18"/>
        <v>1089</v>
      </c>
      <c r="I300" s="13"/>
      <c r="J300" s="13">
        <f t="shared" si="17"/>
        <v>1089</v>
      </c>
    </row>
    <row r="301" spans="1:10" ht="15.75" hidden="1">
      <c r="A301" s="2" t="s">
        <v>2</v>
      </c>
      <c r="B301" s="18">
        <v>1411</v>
      </c>
      <c r="C301" s="20"/>
      <c r="D301" s="13">
        <f t="shared" si="16"/>
        <v>1411</v>
      </c>
      <c r="E301" s="23">
        <v>161</v>
      </c>
      <c r="F301" s="13">
        <f t="shared" si="19"/>
        <v>1572</v>
      </c>
      <c r="G301" s="33"/>
      <c r="H301" s="13">
        <f t="shared" si="18"/>
        <v>1572</v>
      </c>
      <c r="I301" s="13"/>
      <c r="J301" s="13">
        <f t="shared" si="17"/>
        <v>1572</v>
      </c>
    </row>
    <row r="302" spans="1:10" ht="15.75" hidden="1">
      <c r="A302" s="2" t="s">
        <v>19</v>
      </c>
      <c r="B302" s="18">
        <v>1089</v>
      </c>
      <c r="C302" s="20"/>
      <c r="D302" s="13">
        <f t="shared" si="16"/>
        <v>1089</v>
      </c>
      <c r="E302" s="23"/>
      <c r="F302" s="13">
        <f t="shared" si="19"/>
        <v>1089</v>
      </c>
      <c r="G302" s="33"/>
      <c r="H302" s="13">
        <f t="shared" si="18"/>
        <v>1089</v>
      </c>
      <c r="I302" s="13"/>
      <c r="J302" s="13">
        <f t="shared" si="17"/>
        <v>1089</v>
      </c>
    </row>
    <row r="303" spans="1:10" ht="15.75" hidden="1">
      <c r="A303" s="2" t="s">
        <v>3</v>
      </c>
      <c r="B303" s="18">
        <v>1089</v>
      </c>
      <c r="C303" s="20"/>
      <c r="D303" s="13">
        <f t="shared" si="16"/>
        <v>1089</v>
      </c>
      <c r="E303" s="23">
        <v>161</v>
      </c>
      <c r="F303" s="13">
        <f t="shared" si="19"/>
        <v>1250</v>
      </c>
      <c r="G303" s="33"/>
      <c r="H303" s="13">
        <f t="shared" si="18"/>
        <v>1250</v>
      </c>
      <c r="I303" s="13"/>
      <c r="J303" s="13">
        <f t="shared" si="17"/>
        <v>1250</v>
      </c>
    </row>
    <row r="304" spans="1:10" ht="15.75" hidden="1">
      <c r="A304" s="2" t="s">
        <v>4</v>
      </c>
      <c r="B304" s="18">
        <v>1411</v>
      </c>
      <c r="C304" s="20"/>
      <c r="D304" s="13">
        <f t="shared" si="16"/>
        <v>1411</v>
      </c>
      <c r="E304" s="23">
        <v>501</v>
      </c>
      <c r="F304" s="13">
        <f t="shared" si="19"/>
        <v>1912</v>
      </c>
      <c r="G304" s="33"/>
      <c r="H304" s="13">
        <f t="shared" si="18"/>
        <v>1912</v>
      </c>
      <c r="I304" s="13"/>
      <c r="J304" s="13">
        <f t="shared" si="17"/>
        <v>1912</v>
      </c>
    </row>
    <row r="305" spans="1:10" ht="15.75" hidden="1">
      <c r="A305" s="2" t="s">
        <v>5</v>
      </c>
      <c r="B305" s="18">
        <v>459</v>
      </c>
      <c r="C305" s="20"/>
      <c r="D305" s="13">
        <f t="shared" si="16"/>
        <v>459</v>
      </c>
      <c r="E305" s="23"/>
      <c r="F305" s="13">
        <f t="shared" si="19"/>
        <v>459</v>
      </c>
      <c r="G305" s="33"/>
      <c r="H305" s="13">
        <f t="shared" si="18"/>
        <v>459</v>
      </c>
      <c r="I305" s="13"/>
      <c r="J305" s="13">
        <f t="shared" si="17"/>
        <v>459</v>
      </c>
    </row>
    <row r="306" spans="1:10" ht="15.75" hidden="1">
      <c r="A306" s="2" t="s">
        <v>6</v>
      </c>
      <c r="B306" s="18">
        <v>459</v>
      </c>
      <c r="C306" s="20"/>
      <c r="D306" s="13">
        <f t="shared" si="16"/>
        <v>459</v>
      </c>
      <c r="E306" s="23"/>
      <c r="F306" s="13">
        <f t="shared" si="19"/>
        <v>459</v>
      </c>
      <c r="G306" s="33"/>
      <c r="H306" s="13">
        <f t="shared" si="18"/>
        <v>459</v>
      </c>
      <c r="I306" s="13"/>
      <c r="J306" s="13">
        <f t="shared" si="17"/>
        <v>459</v>
      </c>
    </row>
    <row r="307" spans="1:10" ht="15.75" hidden="1">
      <c r="A307" s="2" t="s">
        <v>7</v>
      </c>
      <c r="B307" s="18">
        <v>459</v>
      </c>
      <c r="C307" s="20"/>
      <c r="D307" s="13">
        <f t="shared" si="16"/>
        <v>459</v>
      </c>
      <c r="E307" s="23">
        <v>-167</v>
      </c>
      <c r="F307" s="13">
        <f t="shared" si="19"/>
        <v>292</v>
      </c>
      <c r="G307" s="33"/>
      <c r="H307" s="13">
        <f t="shared" si="18"/>
        <v>292</v>
      </c>
      <c r="I307" s="13"/>
      <c r="J307" s="13">
        <f t="shared" si="17"/>
        <v>292</v>
      </c>
    </row>
    <row r="308" spans="1:10" ht="15.75" hidden="1">
      <c r="A308" s="2" t="s">
        <v>8</v>
      </c>
      <c r="B308" s="18">
        <v>859</v>
      </c>
      <c r="C308" s="20"/>
      <c r="D308" s="13">
        <f t="shared" si="16"/>
        <v>859</v>
      </c>
      <c r="E308" s="23"/>
      <c r="F308" s="13">
        <f t="shared" si="19"/>
        <v>859</v>
      </c>
      <c r="G308" s="33"/>
      <c r="H308" s="13">
        <f t="shared" si="18"/>
        <v>859</v>
      </c>
      <c r="I308" s="13"/>
      <c r="J308" s="13">
        <f t="shared" si="17"/>
        <v>859</v>
      </c>
    </row>
    <row r="309" spans="1:10" ht="15.75" hidden="1">
      <c r="A309" s="2" t="s">
        <v>9</v>
      </c>
      <c r="B309" s="18">
        <v>859</v>
      </c>
      <c r="C309" s="20"/>
      <c r="D309" s="13">
        <f t="shared" si="16"/>
        <v>859</v>
      </c>
      <c r="E309" s="23">
        <v>124</v>
      </c>
      <c r="F309" s="13">
        <f t="shared" si="19"/>
        <v>983</v>
      </c>
      <c r="G309" s="33"/>
      <c r="H309" s="13">
        <f t="shared" si="18"/>
        <v>983</v>
      </c>
      <c r="I309" s="13"/>
      <c r="J309" s="13">
        <f t="shared" si="17"/>
        <v>983</v>
      </c>
    </row>
    <row r="310" spans="1:10" ht="15.75" hidden="1">
      <c r="A310" s="2" t="s">
        <v>10</v>
      </c>
      <c r="B310" s="18">
        <v>459</v>
      </c>
      <c r="C310" s="20"/>
      <c r="D310" s="13">
        <f t="shared" si="16"/>
        <v>459</v>
      </c>
      <c r="E310" s="23"/>
      <c r="F310" s="13">
        <f t="shared" si="19"/>
        <v>459</v>
      </c>
      <c r="G310" s="33"/>
      <c r="H310" s="13">
        <f t="shared" si="18"/>
        <v>459</v>
      </c>
      <c r="I310" s="13"/>
      <c r="J310" s="13">
        <f t="shared" si="17"/>
        <v>459</v>
      </c>
    </row>
    <row r="311" spans="1:10" ht="15.75" hidden="1">
      <c r="A311" s="2" t="s">
        <v>17</v>
      </c>
      <c r="B311" s="18">
        <v>583</v>
      </c>
      <c r="C311" s="20"/>
      <c r="D311" s="13">
        <f t="shared" si="16"/>
        <v>583</v>
      </c>
      <c r="E311" s="23">
        <v>-291</v>
      </c>
      <c r="F311" s="13">
        <f t="shared" si="19"/>
        <v>292</v>
      </c>
      <c r="G311" s="33"/>
      <c r="H311" s="13">
        <f t="shared" si="18"/>
        <v>292</v>
      </c>
      <c r="I311" s="13"/>
      <c r="J311" s="13">
        <f t="shared" si="17"/>
        <v>292</v>
      </c>
    </row>
    <row r="312" spans="1:10" ht="15.75" hidden="1">
      <c r="A312" s="2" t="s">
        <v>11</v>
      </c>
      <c r="B312" s="18">
        <v>583</v>
      </c>
      <c r="C312" s="20"/>
      <c r="D312" s="13">
        <f t="shared" si="16"/>
        <v>583</v>
      </c>
      <c r="E312" s="23"/>
      <c r="F312" s="13">
        <f t="shared" si="19"/>
        <v>583</v>
      </c>
      <c r="G312" s="33"/>
      <c r="H312" s="13">
        <f t="shared" si="18"/>
        <v>583</v>
      </c>
      <c r="I312" s="13"/>
      <c r="J312" s="13">
        <f t="shared" si="17"/>
        <v>583</v>
      </c>
    </row>
    <row r="313" spans="1:10" ht="15.75" hidden="1">
      <c r="A313" s="2" t="s">
        <v>12</v>
      </c>
      <c r="B313" s="18">
        <v>583</v>
      </c>
      <c r="C313" s="20"/>
      <c r="D313" s="13">
        <f t="shared" si="16"/>
        <v>583</v>
      </c>
      <c r="E313" s="23"/>
      <c r="F313" s="13">
        <f t="shared" si="19"/>
        <v>583</v>
      </c>
      <c r="G313" s="33"/>
      <c r="H313" s="13">
        <f t="shared" si="18"/>
        <v>583</v>
      </c>
      <c r="I313" s="13"/>
      <c r="J313" s="13">
        <f t="shared" si="17"/>
        <v>583</v>
      </c>
    </row>
    <row r="314" spans="1:10" ht="15.75" hidden="1">
      <c r="A314" s="2" t="s">
        <v>13</v>
      </c>
      <c r="B314" s="18">
        <v>583</v>
      </c>
      <c r="C314" s="20"/>
      <c r="D314" s="13">
        <f t="shared" si="16"/>
        <v>583</v>
      </c>
      <c r="E314" s="23">
        <v>-291</v>
      </c>
      <c r="F314" s="13">
        <f t="shared" si="19"/>
        <v>292</v>
      </c>
      <c r="G314" s="33"/>
      <c r="H314" s="13">
        <f t="shared" si="18"/>
        <v>292</v>
      </c>
      <c r="I314" s="13"/>
      <c r="J314" s="13">
        <f t="shared" si="17"/>
        <v>292</v>
      </c>
    </row>
    <row r="315" spans="1:10" ht="15.75" hidden="1">
      <c r="A315" s="2" t="s">
        <v>14</v>
      </c>
      <c r="B315" s="18">
        <v>583</v>
      </c>
      <c r="C315" s="20"/>
      <c r="D315" s="13">
        <f t="shared" si="16"/>
        <v>583</v>
      </c>
      <c r="E315" s="23"/>
      <c r="F315" s="13">
        <f t="shared" si="19"/>
        <v>583</v>
      </c>
      <c r="G315" s="33"/>
      <c r="H315" s="13">
        <f t="shared" si="18"/>
        <v>583</v>
      </c>
      <c r="I315" s="13"/>
      <c r="J315" s="13">
        <f t="shared" si="17"/>
        <v>583</v>
      </c>
    </row>
    <row r="316" spans="1:10" ht="15.75" hidden="1">
      <c r="A316" s="2" t="s">
        <v>15</v>
      </c>
      <c r="B316" s="18">
        <v>583</v>
      </c>
      <c r="C316" s="20"/>
      <c r="D316" s="13">
        <f t="shared" si="16"/>
        <v>583</v>
      </c>
      <c r="E316" s="23">
        <v>-291</v>
      </c>
      <c r="F316" s="13">
        <f t="shared" si="19"/>
        <v>292</v>
      </c>
      <c r="G316" s="33"/>
      <c r="H316" s="13">
        <f t="shared" si="18"/>
        <v>292</v>
      </c>
      <c r="I316" s="13"/>
      <c r="J316" s="13">
        <f t="shared" si="17"/>
        <v>292</v>
      </c>
    </row>
    <row r="317" spans="1:10" ht="15.75" hidden="1">
      <c r="A317" s="2" t="s">
        <v>16</v>
      </c>
      <c r="B317" s="18">
        <v>1089</v>
      </c>
      <c r="C317" s="20"/>
      <c r="D317" s="13">
        <f t="shared" si="16"/>
        <v>1089</v>
      </c>
      <c r="E317" s="23">
        <v>93</v>
      </c>
      <c r="F317" s="13">
        <f t="shared" si="19"/>
        <v>1182</v>
      </c>
      <c r="G317" s="33"/>
      <c r="H317" s="13">
        <f t="shared" si="18"/>
        <v>1182</v>
      </c>
      <c r="I317" s="13"/>
      <c r="J317" s="13">
        <f t="shared" si="17"/>
        <v>1182</v>
      </c>
    </row>
    <row r="318" spans="1:10" ht="53.25" hidden="1" customHeight="1">
      <c r="A318" s="6" t="s">
        <v>41</v>
      </c>
      <c r="B318" s="16">
        <f>SUM(B319:B338)</f>
        <v>140718</v>
      </c>
      <c r="C318" s="16">
        <f>SUM(C319:C338)</f>
        <v>0</v>
      </c>
      <c r="D318" s="11">
        <f>SUM(D319:D338)</f>
        <v>140718</v>
      </c>
      <c r="E318" s="16">
        <f>SUM(E319:E338)</f>
        <v>2429</v>
      </c>
      <c r="F318" s="11">
        <f t="shared" si="19"/>
        <v>143147</v>
      </c>
      <c r="G318" s="31">
        <f>SUM(G319:G338)</f>
        <v>0</v>
      </c>
      <c r="H318" s="11">
        <f t="shared" si="18"/>
        <v>143147</v>
      </c>
      <c r="I318" s="31">
        <f>SUM(I319:I338)</f>
        <v>0</v>
      </c>
      <c r="J318" s="11">
        <f t="shared" si="17"/>
        <v>143147</v>
      </c>
    </row>
    <row r="319" spans="1:10" ht="15.75" hidden="1">
      <c r="A319" s="2" t="s">
        <v>18</v>
      </c>
      <c r="B319" s="17">
        <f>31157+3636</f>
        <v>34793</v>
      </c>
      <c r="C319" s="20">
        <v>285</v>
      </c>
      <c r="D319" s="13">
        <f t="shared" si="16"/>
        <v>35078</v>
      </c>
      <c r="E319" s="23">
        <v>14</v>
      </c>
      <c r="F319" s="13">
        <f t="shared" si="19"/>
        <v>35092</v>
      </c>
      <c r="G319" s="33"/>
      <c r="H319" s="13">
        <f t="shared" si="18"/>
        <v>35092</v>
      </c>
      <c r="I319" s="13"/>
      <c r="J319" s="13">
        <f t="shared" si="17"/>
        <v>35092</v>
      </c>
    </row>
    <row r="320" spans="1:10" ht="15.75" hidden="1">
      <c r="A320" s="2" t="s">
        <v>20</v>
      </c>
      <c r="B320" s="17">
        <f>7343+1087</f>
        <v>8430</v>
      </c>
      <c r="C320" s="20">
        <v>197</v>
      </c>
      <c r="D320" s="13">
        <f t="shared" si="16"/>
        <v>8627</v>
      </c>
      <c r="E320" s="23">
        <v>-20</v>
      </c>
      <c r="F320" s="13">
        <f t="shared" si="19"/>
        <v>8607</v>
      </c>
      <c r="G320" s="33"/>
      <c r="H320" s="13">
        <f t="shared" si="18"/>
        <v>8607</v>
      </c>
      <c r="I320" s="13"/>
      <c r="J320" s="13">
        <f t="shared" si="17"/>
        <v>8607</v>
      </c>
    </row>
    <row r="321" spans="1:10" ht="15.75" hidden="1">
      <c r="A321" s="2" t="s">
        <v>1</v>
      </c>
      <c r="B321" s="17">
        <f>2324+208</f>
        <v>2532</v>
      </c>
      <c r="C321" s="20">
        <v>13</v>
      </c>
      <c r="D321" s="13">
        <f t="shared" si="16"/>
        <v>2545</v>
      </c>
      <c r="E321" s="23">
        <v>228</v>
      </c>
      <c r="F321" s="13">
        <f t="shared" si="19"/>
        <v>2773</v>
      </c>
      <c r="G321" s="33"/>
      <c r="H321" s="13">
        <f t="shared" si="18"/>
        <v>2773</v>
      </c>
      <c r="I321" s="13"/>
      <c r="J321" s="13">
        <f t="shared" si="17"/>
        <v>2773</v>
      </c>
    </row>
    <row r="322" spans="1:10" ht="15.75" hidden="1">
      <c r="A322" s="2" t="s">
        <v>2</v>
      </c>
      <c r="B322" s="17">
        <f>9901+653</f>
        <v>10554</v>
      </c>
      <c r="C322" s="20">
        <v>27</v>
      </c>
      <c r="D322" s="13">
        <f t="shared" si="16"/>
        <v>10581</v>
      </c>
      <c r="E322" s="23">
        <v>265</v>
      </c>
      <c r="F322" s="13">
        <f t="shared" si="19"/>
        <v>10846</v>
      </c>
      <c r="G322" s="33"/>
      <c r="H322" s="13">
        <f t="shared" si="18"/>
        <v>10846</v>
      </c>
      <c r="I322" s="13"/>
      <c r="J322" s="13">
        <f t="shared" si="17"/>
        <v>10846</v>
      </c>
    </row>
    <row r="323" spans="1:10" ht="15.75" hidden="1">
      <c r="A323" s="2" t="s">
        <v>19</v>
      </c>
      <c r="B323" s="17">
        <f>6955+350</f>
        <v>7305</v>
      </c>
      <c r="C323" s="20">
        <v>100</v>
      </c>
      <c r="D323" s="13">
        <f t="shared" si="16"/>
        <v>7405</v>
      </c>
      <c r="E323" s="23">
        <v>-13</v>
      </c>
      <c r="F323" s="13">
        <f t="shared" si="19"/>
        <v>7392</v>
      </c>
      <c r="G323" s="33"/>
      <c r="H323" s="13">
        <f t="shared" si="18"/>
        <v>7392</v>
      </c>
      <c r="I323" s="13"/>
      <c r="J323" s="13">
        <f t="shared" si="17"/>
        <v>7392</v>
      </c>
    </row>
    <row r="324" spans="1:10" ht="15.75" hidden="1">
      <c r="A324" s="2" t="s">
        <v>3</v>
      </c>
      <c r="B324" s="17">
        <f>7408+538</f>
        <v>7946</v>
      </c>
      <c r="C324" s="20">
        <v>-24</v>
      </c>
      <c r="D324" s="13">
        <f t="shared" si="16"/>
        <v>7922</v>
      </c>
      <c r="E324" s="23">
        <v>100</v>
      </c>
      <c r="F324" s="13">
        <f t="shared" si="19"/>
        <v>8022</v>
      </c>
      <c r="G324" s="33"/>
      <c r="H324" s="13">
        <f t="shared" si="18"/>
        <v>8022</v>
      </c>
      <c r="I324" s="13"/>
      <c r="J324" s="13">
        <f t="shared" si="17"/>
        <v>8022</v>
      </c>
    </row>
    <row r="325" spans="1:10" ht="15.75" hidden="1">
      <c r="A325" s="2" t="s">
        <v>4</v>
      </c>
      <c r="B325" s="17">
        <f>8756+467</f>
        <v>9223</v>
      </c>
      <c r="C325" s="20">
        <v>-10</v>
      </c>
      <c r="D325" s="13">
        <f t="shared" si="16"/>
        <v>9213</v>
      </c>
      <c r="E325" s="23">
        <v>270</v>
      </c>
      <c r="F325" s="13">
        <f t="shared" si="19"/>
        <v>9483</v>
      </c>
      <c r="G325" s="33"/>
      <c r="H325" s="13">
        <f t="shared" si="18"/>
        <v>9483</v>
      </c>
      <c r="I325" s="13"/>
      <c r="J325" s="13">
        <f t="shared" si="17"/>
        <v>9483</v>
      </c>
    </row>
    <row r="326" spans="1:10" ht="15.75" hidden="1">
      <c r="A326" s="2" t="s">
        <v>5</v>
      </c>
      <c r="B326" s="17">
        <f>3579+210</f>
        <v>3789</v>
      </c>
      <c r="C326" s="20">
        <v>-32</v>
      </c>
      <c r="D326" s="13">
        <f t="shared" si="16"/>
        <v>3757</v>
      </c>
      <c r="E326" s="23"/>
      <c r="F326" s="13">
        <f t="shared" si="19"/>
        <v>3757</v>
      </c>
      <c r="G326" s="33"/>
      <c r="H326" s="13">
        <f t="shared" si="18"/>
        <v>3757</v>
      </c>
      <c r="I326" s="13"/>
      <c r="J326" s="13">
        <f t="shared" si="17"/>
        <v>3757</v>
      </c>
    </row>
    <row r="327" spans="1:10" ht="15.75" hidden="1">
      <c r="A327" s="2" t="s">
        <v>6</v>
      </c>
      <c r="B327" s="17">
        <f>3843+240</f>
        <v>4083</v>
      </c>
      <c r="C327" s="20">
        <v>-2</v>
      </c>
      <c r="D327" s="13">
        <f t="shared" si="16"/>
        <v>4081</v>
      </c>
      <c r="E327" s="23">
        <v>161</v>
      </c>
      <c r="F327" s="13">
        <f t="shared" si="19"/>
        <v>4242</v>
      </c>
      <c r="G327" s="33"/>
      <c r="H327" s="13">
        <f t="shared" si="18"/>
        <v>4242</v>
      </c>
      <c r="I327" s="13"/>
      <c r="J327" s="13">
        <f t="shared" si="17"/>
        <v>4242</v>
      </c>
    </row>
    <row r="328" spans="1:10" ht="15.75" hidden="1">
      <c r="A328" s="2" t="s">
        <v>7</v>
      </c>
      <c r="B328" s="17">
        <f>2522+220</f>
        <v>2742</v>
      </c>
      <c r="C328" s="20">
        <v>-40</v>
      </c>
      <c r="D328" s="13">
        <f t="shared" si="16"/>
        <v>2702</v>
      </c>
      <c r="E328" s="23"/>
      <c r="F328" s="13">
        <f t="shared" si="19"/>
        <v>2702</v>
      </c>
      <c r="G328" s="33"/>
      <c r="H328" s="13">
        <f t="shared" si="18"/>
        <v>2702</v>
      </c>
      <c r="I328" s="13"/>
      <c r="J328" s="13">
        <f t="shared" si="17"/>
        <v>2702</v>
      </c>
    </row>
    <row r="329" spans="1:10" ht="15.75" hidden="1">
      <c r="A329" s="2" t="s">
        <v>8</v>
      </c>
      <c r="B329" s="17">
        <f>5030+351</f>
        <v>5381</v>
      </c>
      <c r="C329" s="20">
        <v>-62</v>
      </c>
      <c r="D329" s="13">
        <f t="shared" si="16"/>
        <v>5319</v>
      </c>
      <c r="E329" s="23">
        <v>256</v>
      </c>
      <c r="F329" s="13">
        <f t="shared" si="19"/>
        <v>5575</v>
      </c>
      <c r="G329" s="33"/>
      <c r="H329" s="13">
        <f t="shared" si="18"/>
        <v>5575</v>
      </c>
      <c r="I329" s="13"/>
      <c r="J329" s="13">
        <f t="shared" si="17"/>
        <v>5575</v>
      </c>
    </row>
    <row r="330" spans="1:10" ht="15.75" hidden="1">
      <c r="A330" s="2" t="s">
        <v>9</v>
      </c>
      <c r="B330" s="17">
        <f>5359+366</f>
        <v>5725</v>
      </c>
      <c r="C330" s="20">
        <v>-40</v>
      </c>
      <c r="D330" s="13">
        <f t="shared" si="16"/>
        <v>5685</v>
      </c>
      <c r="E330" s="23">
        <v>204</v>
      </c>
      <c r="F330" s="13">
        <f t="shared" si="19"/>
        <v>5889</v>
      </c>
      <c r="G330" s="33"/>
      <c r="H330" s="13">
        <f t="shared" si="18"/>
        <v>5889</v>
      </c>
      <c r="I330" s="13"/>
      <c r="J330" s="13">
        <f t="shared" si="17"/>
        <v>5889</v>
      </c>
    </row>
    <row r="331" spans="1:10" ht="15.75" hidden="1">
      <c r="A331" s="2" t="s">
        <v>10</v>
      </c>
      <c r="B331" s="17">
        <f>3632+237</f>
        <v>3869</v>
      </c>
      <c r="C331" s="20">
        <v>-24</v>
      </c>
      <c r="D331" s="13">
        <f t="shared" ref="D331:D394" si="20">B331+C331</f>
        <v>3845</v>
      </c>
      <c r="E331" s="23">
        <v>5</v>
      </c>
      <c r="F331" s="13">
        <f t="shared" si="19"/>
        <v>3850</v>
      </c>
      <c r="G331" s="33"/>
      <c r="H331" s="13">
        <f t="shared" si="18"/>
        <v>3850</v>
      </c>
      <c r="I331" s="13"/>
      <c r="J331" s="13">
        <f t="shared" ref="J331:J394" si="21">H331+I331</f>
        <v>3850</v>
      </c>
    </row>
    <row r="332" spans="1:10" ht="15.75" hidden="1">
      <c r="A332" s="2" t="s">
        <v>17</v>
      </c>
      <c r="B332" s="17">
        <f>3654+205</f>
        <v>3859</v>
      </c>
      <c r="C332" s="20">
        <v>-28</v>
      </c>
      <c r="D332" s="13">
        <f t="shared" si="20"/>
        <v>3831</v>
      </c>
      <c r="E332" s="23"/>
      <c r="F332" s="13">
        <f t="shared" si="19"/>
        <v>3831</v>
      </c>
      <c r="G332" s="33"/>
      <c r="H332" s="13">
        <f t="shared" ref="H332:H395" si="22">F332+G332</f>
        <v>3831</v>
      </c>
      <c r="I332" s="13"/>
      <c r="J332" s="13">
        <f t="shared" si="21"/>
        <v>3831</v>
      </c>
    </row>
    <row r="333" spans="1:10" ht="15.75" hidden="1">
      <c r="A333" s="2" t="s">
        <v>11</v>
      </c>
      <c r="B333" s="17">
        <f>3835+293</f>
        <v>4128</v>
      </c>
      <c r="C333" s="20">
        <v>-31</v>
      </c>
      <c r="D333" s="13">
        <f t="shared" si="20"/>
        <v>4097</v>
      </c>
      <c r="E333" s="23">
        <v>189</v>
      </c>
      <c r="F333" s="13">
        <f t="shared" ref="F333:F396" si="23">D333+E333</f>
        <v>4286</v>
      </c>
      <c r="G333" s="33"/>
      <c r="H333" s="13">
        <f t="shared" si="22"/>
        <v>4286</v>
      </c>
      <c r="I333" s="13"/>
      <c r="J333" s="13">
        <f t="shared" si="21"/>
        <v>4286</v>
      </c>
    </row>
    <row r="334" spans="1:10" ht="15.75" hidden="1">
      <c r="A334" s="2" t="s">
        <v>12</v>
      </c>
      <c r="B334" s="17">
        <f>5254+368</f>
        <v>5622</v>
      </c>
      <c r="C334" s="20">
        <v>-89</v>
      </c>
      <c r="D334" s="13">
        <f t="shared" si="20"/>
        <v>5533</v>
      </c>
      <c r="E334" s="23">
        <v>330</v>
      </c>
      <c r="F334" s="13">
        <f t="shared" si="23"/>
        <v>5863</v>
      </c>
      <c r="G334" s="33"/>
      <c r="H334" s="13">
        <f t="shared" si="22"/>
        <v>5863</v>
      </c>
      <c r="I334" s="13"/>
      <c r="J334" s="13">
        <f t="shared" si="21"/>
        <v>5863</v>
      </c>
    </row>
    <row r="335" spans="1:10" ht="15.75" hidden="1">
      <c r="A335" s="2" t="s">
        <v>13</v>
      </c>
      <c r="B335" s="17">
        <f>3813+201</f>
        <v>4014</v>
      </c>
      <c r="C335" s="20">
        <v>-12</v>
      </c>
      <c r="D335" s="13">
        <f t="shared" si="20"/>
        <v>4002</v>
      </c>
      <c r="E335" s="23"/>
      <c r="F335" s="13">
        <f t="shared" si="23"/>
        <v>4002</v>
      </c>
      <c r="G335" s="33"/>
      <c r="H335" s="13">
        <f t="shared" si="22"/>
        <v>4002</v>
      </c>
      <c r="I335" s="13"/>
      <c r="J335" s="13">
        <f t="shared" si="21"/>
        <v>4002</v>
      </c>
    </row>
    <row r="336" spans="1:10" ht="15.75" hidden="1">
      <c r="A336" s="2" t="s">
        <v>14</v>
      </c>
      <c r="B336" s="17">
        <f>4808+421</f>
        <v>5229</v>
      </c>
      <c r="C336" s="20">
        <v>-112</v>
      </c>
      <c r="D336" s="13">
        <f t="shared" si="20"/>
        <v>5117</v>
      </c>
      <c r="E336" s="23">
        <v>239</v>
      </c>
      <c r="F336" s="13">
        <f t="shared" si="23"/>
        <v>5356</v>
      </c>
      <c r="G336" s="33"/>
      <c r="H336" s="13">
        <f t="shared" si="22"/>
        <v>5356</v>
      </c>
      <c r="I336" s="13"/>
      <c r="J336" s="13">
        <f t="shared" si="21"/>
        <v>5356</v>
      </c>
    </row>
    <row r="337" spans="1:10" ht="15.75" hidden="1">
      <c r="A337" s="2" t="s">
        <v>15</v>
      </c>
      <c r="B337" s="17">
        <f>4065+288</f>
        <v>4353</v>
      </c>
      <c r="C337" s="20">
        <v>-51</v>
      </c>
      <c r="D337" s="13">
        <f t="shared" si="20"/>
        <v>4302</v>
      </c>
      <c r="E337" s="23">
        <v>7</v>
      </c>
      <c r="F337" s="13">
        <f t="shared" si="23"/>
        <v>4309</v>
      </c>
      <c r="G337" s="33"/>
      <c r="H337" s="13">
        <f t="shared" si="22"/>
        <v>4309</v>
      </c>
      <c r="I337" s="13"/>
      <c r="J337" s="13">
        <f t="shared" si="21"/>
        <v>4309</v>
      </c>
    </row>
    <row r="338" spans="1:10" ht="15.75" hidden="1">
      <c r="A338" s="2" t="s">
        <v>16</v>
      </c>
      <c r="B338" s="17">
        <f>6650+491</f>
        <v>7141</v>
      </c>
      <c r="C338" s="20">
        <v>-65</v>
      </c>
      <c r="D338" s="13">
        <f t="shared" si="20"/>
        <v>7076</v>
      </c>
      <c r="E338" s="23">
        <v>194</v>
      </c>
      <c r="F338" s="13">
        <f t="shared" si="23"/>
        <v>7270</v>
      </c>
      <c r="G338" s="33"/>
      <c r="H338" s="13">
        <f t="shared" si="22"/>
        <v>7270</v>
      </c>
      <c r="I338" s="13"/>
      <c r="J338" s="13">
        <f t="shared" si="21"/>
        <v>7270</v>
      </c>
    </row>
    <row r="339" spans="1:10" ht="37.5" hidden="1" customHeight="1">
      <c r="A339" s="6" t="s">
        <v>35</v>
      </c>
      <c r="B339" s="16">
        <f>SUM(B340:B359)</f>
        <v>39000</v>
      </c>
      <c r="C339" s="16">
        <f>SUM(C340:C359)</f>
        <v>0</v>
      </c>
      <c r="D339" s="11">
        <f>SUM(D340:D359)</f>
        <v>39000</v>
      </c>
      <c r="E339" s="16">
        <f>SUM(E340:E359)</f>
        <v>0</v>
      </c>
      <c r="F339" s="11">
        <f t="shared" si="23"/>
        <v>39000</v>
      </c>
      <c r="G339" s="31">
        <f>SUM(G340:G359)</f>
        <v>0</v>
      </c>
      <c r="H339" s="11">
        <f t="shared" si="22"/>
        <v>39000</v>
      </c>
      <c r="I339" s="31">
        <f>SUM(I340:I359)</f>
        <v>0</v>
      </c>
      <c r="J339" s="11">
        <f t="shared" si="21"/>
        <v>39000</v>
      </c>
    </row>
    <row r="340" spans="1:10" ht="15.75" hidden="1">
      <c r="A340" s="2" t="s">
        <v>18</v>
      </c>
      <c r="B340" s="18">
        <v>17844</v>
      </c>
      <c r="C340" s="20"/>
      <c r="D340" s="13">
        <f t="shared" si="20"/>
        <v>17844</v>
      </c>
      <c r="E340" s="20"/>
      <c r="F340" s="13">
        <f t="shared" si="23"/>
        <v>17844</v>
      </c>
      <c r="G340" s="33"/>
      <c r="H340" s="13">
        <f t="shared" si="22"/>
        <v>17844</v>
      </c>
      <c r="I340" s="13"/>
      <c r="J340" s="13">
        <f t="shared" si="21"/>
        <v>17844</v>
      </c>
    </row>
    <row r="341" spans="1:10" ht="15.75" hidden="1">
      <c r="A341" s="2" t="s">
        <v>20</v>
      </c>
      <c r="B341" s="18">
        <v>7000</v>
      </c>
      <c r="C341" s="20"/>
      <c r="D341" s="13">
        <f t="shared" si="20"/>
        <v>7000</v>
      </c>
      <c r="E341" s="20"/>
      <c r="F341" s="13">
        <f t="shared" si="23"/>
        <v>7000</v>
      </c>
      <c r="G341" s="33"/>
      <c r="H341" s="13">
        <f t="shared" si="22"/>
        <v>7000</v>
      </c>
      <c r="I341" s="13"/>
      <c r="J341" s="13">
        <f t="shared" si="21"/>
        <v>7000</v>
      </c>
    </row>
    <row r="342" spans="1:10" ht="15.75" hidden="1">
      <c r="A342" s="2" t="s">
        <v>1</v>
      </c>
      <c r="B342" s="18">
        <v>980</v>
      </c>
      <c r="C342" s="20"/>
      <c r="D342" s="13">
        <f t="shared" si="20"/>
        <v>980</v>
      </c>
      <c r="E342" s="20"/>
      <c r="F342" s="13">
        <f t="shared" si="23"/>
        <v>980</v>
      </c>
      <c r="G342" s="33"/>
      <c r="H342" s="13">
        <f t="shared" si="22"/>
        <v>980</v>
      </c>
      <c r="I342" s="13"/>
      <c r="J342" s="13">
        <f t="shared" si="21"/>
        <v>980</v>
      </c>
    </row>
    <row r="343" spans="1:10" ht="15.75" hidden="1">
      <c r="A343" s="2" t="s">
        <v>2</v>
      </c>
      <c r="B343" s="18">
        <v>1417</v>
      </c>
      <c r="C343" s="20"/>
      <c r="D343" s="13">
        <f t="shared" si="20"/>
        <v>1417</v>
      </c>
      <c r="E343" s="20"/>
      <c r="F343" s="13">
        <f t="shared" si="23"/>
        <v>1417</v>
      </c>
      <c r="G343" s="33"/>
      <c r="H343" s="13">
        <f t="shared" si="22"/>
        <v>1417</v>
      </c>
      <c r="I343" s="13"/>
      <c r="J343" s="13">
        <f t="shared" si="21"/>
        <v>1417</v>
      </c>
    </row>
    <row r="344" spans="1:10" ht="15.75" hidden="1">
      <c r="A344" s="2" t="s">
        <v>19</v>
      </c>
      <c r="B344" s="18">
        <v>1385</v>
      </c>
      <c r="C344" s="20"/>
      <c r="D344" s="13">
        <f t="shared" si="20"/>
        <v>1385</v>
      </c>
      <c r="E344" s="20"/>
      <c r="F344" s="13">
        <f t="shared" si="23"/>
        <v>1385</v>
      </c>
      <c r="G344" s="33"/>
      <c r="H344" s="13">
        <f t="shared" si="22"/>
        <v>1385</v>
      </c>
      <c r="I344" s="13"/>
      <c r="J344" s="13">
        <f t="shared" si="21"/>
        <v>1385</v>
      </c>
    </row>
    <row r="345" spans="1:10" ht="15.75" hidden="1">
      <c r="A345" s="2" t="s">
        <v>3</v>
      </c>
      <c r="B345" s="18">
        <v>1194</v>
      </c>
      <c r="C345" s="20"/>
      <c r="D345" s="13">
        <f t="shared" si="20"/>
        <v>1194</v>
      </c>
      <c r="E345" s="20"/>
      <c r="F345" s="13">
        <f t="shared" si="23"/>
        <v>1194</v>
      </c>
      <c r="G345" s="33"/>
      <c r="H345" s="13">
        <f t="shared" si="22"/>
        <v>1194</v>
      </c>
      <c r="I345" s="13"/>
      <c r="J345" s="13">
        <f t="shared" si="21"/>
        <v>1194</v>
      </c>
    </row>
    <row r="346" spans="1:10" ht="15.75" hidden="1">
      <c r="A346" s="2" t="s">
        <v>4</v>
      </c>
      <c r="B346" s="18">
        <v>1754</v>
      </c>
      <c r="C346" s="20"/>
      <c r="D346" s="13">
        <f t="shared" si="20"/>
        <v>1754</v>
      </c>
      <c r="E346" s="20"/>
      <c r="F346" s="13">
        <f t="shared" si="23"/>
        <v>1754</v>
      </c>
      <c r="G346" s="33"/>
      <c r="H346" s="13">
        <f t="shared" si="22"/>
        <v>1754</v>
      </c>
      <c r="I346" s="13"/>
      <c r="J346" s="13">
        <f t="shared" si="21"/>
        <v>1754</v>
      </c>
    </row>
    <row r="347" spans="1:10" ht="15.75" hidden="1">
      <c r="A347" s="2" t="s">
        <v>5</v>
      </c>
      <c r="B347" s="18">
        <v>320</v>
      </c>
      <c r="C347" s="20"/>
      <c r="D347" s="13">
        <f t="shared" si="20"/>
        <v>320</v>
      </c>
      <c r="E347" s="20"/>
      <c r="F347" s="13">
        <f t="shared" si="23"/>
        <v>320</v>
      </c>
      <c r="G347" s="33"/>
      <c r="H347" s="13">
        <f t="shared" si="22"/>
        <v>320</v>
      </c>
      <c r="I347" s="13"/>
      <c r="J347" s="13">
        <f t="shared" si="21"/>
        <v>320</v>
      </c>
    </row>
    <row r="348" spans="1:10" ht="15.75" hidden="1">
      <c r="A348" s="2" t="s">
        <v>6</v>
      </c>
      <c r="B348" s="18">
        <v>320</v>
      </c>
      <c r="C348" s="20"/>
      <c r="D348" s="13">
        <f t="shared" si="20"/>
        <v>320</v>
      </c>
      <c r="E348" s="20"/>
      <c r="F348" s="13">
        <f t="shared" si="23"/>
        <v>320</v>
      </c>
      <c r="G348" s="33"/>
      <c r="H348" s="13">
        <f t="shared" si="22"/>
        <v>320</v>
      </c>
      <c r="I348" s="13"/>
      <c r="J348" s="13">
        <f t="shared" si="21"/>
        <v>320</v>
      </c>
    </row>
    <row r="349" spans="1:10" ht="15.75" hidden="1">
      <c r="A349" s="2" t="s">
        <v>7</v>
      </c>
      <c r="B349" s="18">
        <v>303</v>
      </c>
      <c r="C349" s="20"/>
      <c r="D349" s="13">
        <f t="shared" si="20"/>
        <v>303</v>
      </c>
      <c r="E349" s="20"/>
      <c r="F349" s="13">
        <f t="shared" si="23"/>
        <v>303</v>
      </c>
      <c r="G349" s="33"/>
      <c r="H349" s="13">
        <f t="shared" si="22"/>
        <v>303</v>
      </c>
      <c r="I349" s="13"/>
      <c r="J349" s="13">
        <f t="shared" si="21"/>
        <v>303</v>
      </c>
    </row>
    <row r="350" spans="1:10" ht="15.75" hidden="1">
      <c r="A350" s="2" t="s">
        <v>8</v>
      </c>
      <c r="B350" s="18">
        <v>853</v>
      </c>
      <c r="C350" s="20"/>
      <c r="D350" s="13">
        <f t="shared" si="20"/>
        <v>853</v>
      </c>
      <c r="E350" s="20"/>
      <c r="F350" s="13">
        <f t="shared" si="23"/>
        <v>853</v>
      </c>
      <c r="G350" s="33"/>
      <c r="H350" s="13">
        <f t="shared" si="22"/>
        <v>853</v>
      </c>
      <c r="I350" s="13"/>
      <c r="J350" s="13">
        <f t="shared" si="21"/>
        <v>853</v>
      </c>
    </row>
    <row r="351" spans="1:10" ht="15.75" hidden="1">
      <c r="A351" s="2" t="s">
        <v>9</v>
      </c>
      <c r="B351" s="18">
        <v>804</v>
      </c>
      <c r="C351" s="20"/>
      <c r="D351" s="13">
        <f t="shared" si="20"/>
        <v>804</v>
      </c>
      <c r="E351" s="20"/>
      <c r="F351" s="13">
        <f t="shared" si="23"/>
        <v>804</v>
      </c>
      <c r="G351" s="33"/>
      <c r="H351" s="13">
        <f t="shared" si="22"/>
        <v>804</v>
      </c>
      <c r="I351" s="13"/>
      <c r="J351" s="13">
        <f t="shared" si="21"/>
        <v>804</v>
      </c>
    </row>
    <row r="352" spans="1:10" ht="15.75" hidden="1">
      <c r="A352" s="2" t="s">
        <v>10</v>
      </c>
      <c r="B352" s="18">
        <v>344</v>
      </c>
      <c r="C352" s="20"/>
      <c r="D352" s="13">
        <f t="shared" si="20"/>
        <v>344</v>
      </c>
      <c r="E352" s="20"/>
      <c r="F352" s="13">
        <f t="shared" si="23"/>
        <v>344</v>
      </c>
      <c r="G352" s="33"/>
      <c r="H352" s="13">
        <f t="shared" si="22"/>
        <v>344</v>
      </c>
      <c r="I352" s="13"/>
      <c r="J352" s="13">
        <f t="shared" si="21"/>
        <v>344</v>
      </c>
    </row>
    <row r="353" spans="1:10" ht="15.75" hidden="1">
      <c r="A353" s="2" t="s">
        <v>17</v>
      </c>
      <c r="B353" s="18">
        <v>270</v>
      </c>
      <c r="C353" s="20"/>
      <c r="D353" s="13">
        <f t="shared" si="20"/>
        <v>270</v>
      </c>
      <c r="E353" s="20"/>
      <c r="F353" s="13">
        <f t="shared" si="23"/>
        <v>270</v>
      </c>
      <c r="G353" s="33"/>
      <c r="H353" s="13">
        <f t="shared" si="22"/>
        <v>270</v>
      </c>
      <c r="I353" s="13"/>
      <c r="J353" s="13">
        <f t="shared" si="21"/>
        <v>270</v>
      </c>
    </row>
    <row r="354" spans="1:10" ht="15.75" hidden="1">
      <c r="A354" s="2" t="s">
        <v>11</v>
      </c>
      <c r="B354" s="18">
        <v>530</v>
      </c>
      <c r="C354" s="20"/>
      <c r="D354" s="13">
        <f t="shared" si="20"/>
        <v>530</v>
      </c>
      <c r="E354" s="20"/>
      <c r="F354" s="13">
        <f t="shared" si="23"/>
        <v>530</v>
      </c>
      <c r="G354" s="33"/>
      <c r="H354" s="13">
        <f t="shared" si="22"/>
        <v>530</v>
      </c>
      <c r="I354" s="13"/>
      <c r="J354" s="13">
        <f t="shared" si="21"/>
        <v>530</v>
      </c>
    </row>
    <row r="355" spans="1:10" ht="15.75" hidden="1">
      <c r="A355" s="2" t="s">
        <v>12</v>
      </c>
      <c r="B355" s="18">
        <v>530</v>
      </c>
      <c r="C355" s="20"/>
      <c r="D355" s="13">
        <f t="shared" si="20"/>
        <v>530</v>
      </c>
      <c r="E355" s="20"/>
      <c r="F355" s="13">
        <f t="shared" si="23"/>
        <v>530</v>
      </c>
      <c r="G355" s="33"/>
      <c r="H355" s="13">
        <f t="shared" si="22"/>
        <v>530</v>
      </c>
      <c r="I355" s="13"/>
      <c r="J355" s="13">
        <f t="shared" si="21"/>
        <v>530</v>
      </c>
    </row>
    <row r="356" spans="1:10" ht="15.75" hidden="1">
      <c r="A356" s="2" t="s">
        <v>13</v>
      </c>
      <c r="B356" s="18">
        <v>325</v>
      </c>
      <c r="C356" s="20"/>
      <c r="D356" s="13">
        <f t="shared" si="20"/>
        <v>325</v>
      </c>
      <c r="E356" s="20"/>
      <c r="F356" s="13">
        <f t="shared" si="23"/>
        <v>325</v>
      </c>
      <c r="G356" s="33"/>
      <c r="H356" s="13">
        <f t="shared" si="22"/>
        <v>325</v>
      </c>
      <c r="I356" s="13"/>
      <c r="J356" s="13">
        <f t="shared" si="21"/>
        <v>325</v>
      </c>
    </row>
    <row r="357" spans="1:10" ht="15.75" hidden="1">
      <c r="A357" s="2" t="s">
        <v>14</v>
      </c>
      <c r="B357" s="18">
        <v>540</v>
      </c>
      <c r="C357" s="20"/>
      <c r="D357" s="13">
        <f t="shared" si="20"/>
        <v>540</v>
      </c>
      <c r="E357" s="20"/>
      <c r="F357" s="13">
        <f t="shared" si="23"/>
        <v>540</v>
      </c>
      <c r="G357" s="33"/>
      <c r="H357" s="13">
        <f t="shared" si="22"/>
        <v>540</v>
      </c>
      <c r="I357" s="13"/>
      <c r="J357" s="13">
        <f t="shared" si="21"/>
        <v>540</v>
      </c>
    </row>
    <row r="358" spans="1:10" ht="15.75" hidden="1">
      <c r="A358" s="2" t="s">
        <v>15</v>
      </c>
      <c r="B358" s="18">
        <v>540</v>
      </c>
      <c r="C358" s="20"/>
      <c r="D358" s="13">
        <f t="shared" si="20"/>
        <v>540</v>
      </c>
      <c r="E358" s="20"/>
      <c r="F358" s="13">
        <f t="shared" si="23"/>
        <v>540</v>
      </c>
      <c r="G358" s="33"/>
      <c r="H358" s="13">
        <f t="shared" si="22"/>
        <v>540</v>
      </c>
      <c r="I358" s="13"/>
      <c r="J358" s="13">
        <f t="shared" si="21"/>
        <v>540</v>
      </c>
    </row>
    <row r="359" spans="1:10" ht="15.75" hidden="1">
      <c r="A359" s="2" t="s">
        <v>16</v>
      </c>
      <c r="B359" s="18">
        <v>1747</v>
      </c>
      <c r="C359" s="20"/>
      <c r="D359" s="13">
        <f t="shared" si="20"/>
        <v>1747</v>
      </c>
      <c r="E359" s="20"/>
      <c r="F359" s="13">
        <f t="shared" si="23"/>
        <v>1747</v>
      </c>
      <c r="G359" s="33"/>
      <c r="H359" s="13">
        <f t="shared" si="22"/>
        <v>1747</v>
      </c>
      <c r="I359" s="13"/>
      <c r="J359" s="13">
        <f t="shared" si="21"/>
        <v>1747</v>
      </c>
    </row>
    <row r="360" spans="1:10" ht="40.5" hidden="1" customHeight="1">
      <c r="A360" s="6" t="s">
        <v>36</v>
      </c>
      <c r="B360" s="16">
        <f>SUM(B361:B380)</f>
        <v>803973</v>
      </c>
      <c r="C360" s="16">
        <f>SUM(C361:C380)</f>
        <v>-803973</v>
      </c>
      <c r="D360" s="11">
        <f>SUM(D361:D380)</f>
        <v>0</v>
      </c>
      <c r="E360" s="16">
        <f>SUM(E361:E380)</f>
        <v>0</v>
      </c>
      <c r="F360" s="11">
        <f t="shared" si="23"/>
        <v>0</v>
      </c>
      <c r="G360" s="31">
        <f>SUM(G361:G380)</f>
        <v>0</v>
      </c>
      <c r="H360" s="11">
        <f t="shared" si="22"/>
        <v>0</v>
      </c>
      <c r="I360" s="11">
        <f>SUM(I361:I380)</f>
        <v>0</v>
      </c>
      <c r="J360" s="11">
        <f t="shared" si="21"/>
        <v>0</v>
      </c>
    </row>
    <row r="361" spans="1:10" ht="15.75" hidden="1">
      <c r="A361" s="2" t="s">
        <v>18</v>
      </c>
      <c r="B361" s="17">
        <f>279658+25169</f>
        <v>304827</v>
      </c>
      <c r="C361" s="20">
        <v>-304827</v>
      </c>
      <c r="D361" s="13">
        <f t="shared" si="20"/>
        <v>0</v>
      </c>
      <c r="E361" s="20"/>
      <c r="F361" s="13">
        <f t="shared" si="23"/>
        <v>0</v>
      </c>
      <c r="G361" s="33"/>
      <c r="H361" s="13">
        <f t="shared" si="22"/>
        <v>0</v>
      </c>
      <c r="I361" s="13"/>
      <c r="J361" s="13">
        <f t="shared" si="21"/>
        <v>0</v>
      </c>
    </row>
    <row r="362" spans="1:10" ht="15.75" hidden="1">
      <c r="A362" s="2" t="s">
        <v>20</v>
      </c>
      <c r="B362" s="17">
        <f>133855+12047</f>
        <v>145902</v>
      </c>
      <c r="C362" s="20">
        <v>-145902</v>
      </c>
      <c r="D362" s="13">
        <f t="shared" si="20"/>
        <v>0</v>
      </c>
      <c r="E362" s="20"/>
      <c r="F362" s="13">
        <f t="shared" si="23"/>
        <v>0</v>
      </c>
      <c r="G362" s="33"/>
      <c r="H362" s="13">
        <f t="shared" si="22"/>
        <v>0</v>
      </c>
      <c r="I362" s="13"/>
      <c r="J362" s="13">
        <f t="shared" si="21"/>
        <v>0</v>
      </c>
    </row>
    <row r="363" spans="1:10" ht="15.75" hidden="1">
      <c r="A363" s="2" t="s">
        <v>1</v>
      </c>
      <c r="B363" s="17">
        <f>18000+1620</f>
        <v>19620</v>
      </c>
      <c r="C363" s="20">
        <v>-19620</v>
      </c>
      <c r="D363" s="13">
        <f t="shared" si="20"/>
        <v>0</v>
      </c>
      <c r="E363" s="20"/>
      <c r="F363" s="13">
        <f t="shared" si="23"/>
        <v>0</v>
      </c>
      <c r="G363" s="33"/>
      <c r="H363" s="13">
        <f t="shared" si="22"/>
        <v>0</v>
      </c>
      <c r="I363" s="13"/>
      <c r="J363" s="13">
        <f t="shared" si="21"/>
        <v>0</v>
      </c>
    </row>
    <row r="364" spans="1:10" ht="15.75" hidden="1">
      <c r="A364" s="2" t="s">
        <v>2</v>
      </c>
      <c r="B364" s="17">
        <f>42400+3816</f>
        <v>46216</v>
      </c>
      <c r="C364" s="20">
        <v>-46216</v>
      </c>
      <c r="D364" s="13">
        <f t="shared" si="20"/>
        <v>0</v>
      </c>
      <c r="E364" s="20"/>
      <c r="F364" s="13">
        <f t="shared" si="23"/>
        <v>0</v>
      </c>
      <c r="G364" s="33"/>
      <c r="H364" s="13">
        <f t="shared" si="22"/>
        <v>0</v>
      </c>
      <c r="I364" s="13"/>
      <c r="J364" s="13">
        <f t="shared" si="21"/>
        <v>0</v>
      </c>
    </row>
    <row r="365" spans="1:10" ht="15.75" hidden="1">
      <c r="A365" s="2" t="s">
        <v>19</v>
      </c>
      <c r="B365" s="17">
        <f>26052+2345</f>
        <v>28397</v>
      </c>
      <c r="C365" s="20">
        <v>-28397</v>
      </c>
      <c r="D365" s="13">
        <f t="shared" si="20"/>
        <v>0</v>
      </c>
      <c r="E365" s="20"/>
      <c r="F365" s="13">
        <f t="shared" si="23"/>
        <v>0</v>
      </c>
      <c r="G365" s="33"/>
      <c r="H365" s="13">
        <f t="shared" si="22"/>
        <v>0</v>
      </c>
      <c r="I365" s="13"/>
      <c r="J365" s="13">
        <f t="shared" si="21"/>
        <v>0</v>
      </c>
    </row>
    <row r="366" spans="1:10" ht="15.75" hidden="1">
      <c r="A366" s="2" t="s">
        <v>3</v>
      </c>
      <c r="B366" s="17">
        <f>36180+3256</f>
        <v>39436</v>
      </c>
      <c r="C366" s="20">
        <v>-39436</v>
      </c>
      <c r="D366" s="13">
        <f t="shared" si="20"/>
        <v>0</v>
      </c>
      <c r="E366" s="20"/>
      <c r="F366" s="13">
        <f t="shared" si="23"/>
        <v>0</v>
      </c>
      <c r="G366" s="33"/>
      <c r="H366" s="13">
        <f t="shared" si="22"/>
        <v>0</v>
      </c>
      <c r="I366" s="13"/>
      <c r="J366" s="13">
        <f t="shared" si="21"/>
        <v>0</v>
      </c>
    </row>
    <row r="367" spans="1:10" ht="15.75" hidden="1">
      <c r="A367" s="2" t="s">
        <v>4</v>
      </c>
      <c r="B367" s="17">
        <f>35061+3156</f>
        <v>38217</v>
      </c>
      <c r="C367" s="20">
        <v>-38217</v>
      </c>
      <c r="D367" s="13">
        <f t="shared" si="20"/>
        <v>0</v>
      </c>
      <c r="E367" s="20"/>
      <c r="F367" s="13">
        <f t="shared" si="23"/>
        <v>0</v>
      </c>
      <c r="G367" s="33"/>
      <c r="H367" s="13">
        <f t="shared" si="22"/>
        <v>0</v>
      </c>
      <c r="I367" s="13"/>
      <c r="J367" s="13">
        <f t="shared" si="21"/>
        <v>0</v>
      </c>
    </row>
    <row r="368" spans="1:10" ht="15.75" hidden="1">
      <c r="A368" s="2" t="s">
        <v>5</v>
      </c>
      <c r="B368" s="17">
        <f>6881+619</f>
        <v>7500</v>
      </c>
      <c r="C368" s="20">
        <v>-7500</v>
      </c>
      <c r="D368" s="13">
        <f t="shared" si="20"/>
        <v>0</v>
      </c>
      <c r="E368" s="20"/>
      <c r="F368" s="13">
        <f t="shared" si="23"/>
        <v>0</v>
      </c>
      <c r="G368" s="33"/>
      <c r="H368" s="13">
        <f t="shared" si="22"/>
        <v>0</v>
      </c>
      <c r="I368" s="13"/>
      <c r="J368" s="13">
        <f t="shared" si="21"/>
        <v>0</v>
      </c>
    </row>
    <row r="369" spans="1:10" ht="15.75" hidden="1">
      <c r="A369" s="2" t="s">
        <v>6</v>
      </c>
      <c r="B369" s="17">
        <f>8282+746</f>
        <v>9028</v>
      </c>
      <c r="C369" s="20">
        <v>-9028</v>
      </c>
      <c r="D369" s="13">
        <f t="shared" si="20"/>
        <v>0</v>
      </c>
      <c r="E369" s="20"/>
      <c r="F369" s="13">
        <f t="shared" si="23"/>
        <v>0</v>
      </c>
      <c r="G369" s="33"/>
      <c r="H369" s="13">
        <f t="shared" si="22"/>
        <v>0</v>
      </c>
      <c r="I369" s="13"/>
      <c r="J369" s="13">
        <f t="shared" si="21"/>
        <v>0</v>
      </c>
    </row>
    <row r="370" spans="1:10" ht="15.75" hidden="1">
      <c r="A370" s="2" t="s">
        <v>7</v>
      </c>
      <c r="B370" s="17">
        <f>6028+543</f>
        <v>6571</v>
      </c>
      <c r="C370" s="20">
        <v>-6571</v>
      </c>
      <c r="D370" s="13">
        <f t="shared" si="20"/>
        <v>0</v>
      </c>
      <c r="E370" s="20"/>
      <c r="F370" s="13">
        <f t="shared" si="23"/>
        <v>0</v>
      </c>
      <c r="G370" s="33"/>
      <c r="H370" s="13">
        <f t="shared" si="22"/>
        <v>0</v>
      </c>
      <c r="I370" s="13"/>
      <c r="J370" s="13">
        <f t="shared" si="21"/>
        <v>0</v>
      </c>
    </row>
    <row r="371" spans="1:10" ht="15.75" hidden="1">
      <c r="A371" s="2" t="s">
        <v>8</v>
      </c>
      <c r="B371" s="17">
        <f>18112+1630</f>
        <v>19742</v>
      </c>
      <c r="C371" s="20">
        <v>-19742</v>
      </c>
      <c r="D371" s="13">
        <f t="shared" si="20"/>
        <v>0</v>
      </c>
      <c r="E371" s="20"/>
      <c r="F371" s="13">
        <f t="shared" si="23"/>
        <v>0</v>
      </c>
      <c r="G371" s="33"/>
      <c r="H371" s="13">
        <f t="shared" si="22"/>
        <v>0</v>
      </c>
      <c r="I371" s="13"/>
      <c r="J371" s="13">
        <f t="shared" si="21"/>
        <v>0</v>
      </c>
    </row>
    <row r="372" spans="1:10" ht="15.75" hidden="1">
      <c r="A372" s="2" t="s">
        <v>9</v>
      </c>
      <c r="B372" s="17">
        <f>16687+1502</f>
        <v>18189</v>
      </c>
      <c r="C372" s="20">
        <v>-18189</v>
      </c>
      <c r="D372" s="13">
        <f t="shared" si="20"/>
        <v>0</v>
      </c>
      <c r="E372" s="20"/>
      <c r="F372" s="13">
        <f t="shared" si="23"/>
        <v>0</v>
      </c>
      <c r="G372" s="33"/>
      <c r="H372" s="13">
        <f t="shared" si="22"/>
        <v>0</v>
      </c>
      <c r="I372" s="13"/>
      <c r="J372" s="13">
        <f t="shared" si="21"/>
        <v>0</v>
      </c>
    </row>
    <row r="373" spans="1:10" ht="15.75" hidden="1">
      <c r="A373" s="2" t="s">
        <v>10</v>
      </c>
      <c r="B373" s="17">
        <f>8482+763</f>
        <v>9245</v>
      </c>
      <c r="C373" s="20">
        <v>-9245</v>
      </c>
      <c r="D373" s="13">
        <f t="shared" si="20"/>
        <v>0</v>
      </c>
      <c r="E373" s="20"/>
      <c r="F373" s="13">
        <f t="shared" si="23"/>
        <v>0</v>
      </c>
      <c r="G373" s="33"/>
      <c r="H373" s="13">
        <f t="shared" si="22"/>
        <v>0</v>
      </c>
      <c r="I373" s="13"/>
      <c r="J373" s="13">
        <f t="shared" si="21"/>
        <v>0</v>
      </c>
    </row>
    <row r="374" spans="1:10" ht="15.75" hidden="1">
      <c r="A374" s="2" t="s">
        <v>17</v>
      </c>
      <c r="B374" s="17">
        <f>7184+647</f>
        <v>7831</v>
      </c>
      <c r="C374" s="20">
        <v>-7831</v>
      </c>
      <c r="D374" s="13">
        <f t="shared" si="20"/>
        <v>0</v>
      </c>
      <c r="E374" s="20"/>
      <c r="F374" s="13">
        <f t="shared" si="23"/>
        <v>0</v>
      </c>
      <c r="G374" s="33"/>
      <c r="H374" s="13">
        <f t="shared" si="22"/>
        <v>0</v>
      </c>
      <c r="I374" s="13"/>
      <c r="J374" s="13">
        <f t="shared" si="21"/>
        <v>0</v>
      </c>
    </row>
    <row r="375" spans="1:10" ht="15.75" hidden="1">
      <c r="A375" s="2" t="s">
        <v>11</v>
      </c>
      <c r="B375" s="17">
        <f>13291+1196</f>
        <v>14487</v>
      </c>
      <c r="C375" s="20">
        <v>-14487</v>
      </c>
      <c r="D375" s="13">
        <f t="shared" si="20"/>
        <v>0</v>
      </c>
      <c r="E375" s="20"/>
      <c r="F375" s="13">
        <f t="shared" si="23"/>
        <v>0</v>
      </c>
      <c r="G375" s="33"/>
      <c r="H375" s="13">
        <f t="shared" si="22"/>
        <v>0</v>
      </c>
      <c r="I375" s="13"/>
      <c r="J375" s="13">
        <f t="shared" si="21"/>
        <v>0</v>
      </c>
    </row>
    <row r="376" spans="1:10" ht="15.75" hidden="1">
      <c r="A376" s="2" t="s">
        <v>12</v>
      </c>
      <c r="B376" s="17">
        <f>17150+1543</f>
        <v>18693</v>
      </c>
      <c r="C376" s="20">
        <v>-18693</v>
      </c>
      <c r="D376" s="13">
        <f t="shared" si="20"/>
        <v>0</v>
      </c>
      <c r="E376" s="20"/>
      <c r="F376" s="13">
        <f t="shared" si="23"/>
        <v>0</v>
      </c>
      <c r="G376" s="33"/>
      <c r="H376" s="13">
        <f t="shared" si="22"/>
        <v>0</v>
      </c>
      <c r="I376" s="13"/>
      <c r="J376" s="13">
        <f t="shared" si="21"/>
        <v>0</v>
      </c>
    </row>
    <row r="377" spans="1:10" ht="15.75" hidden="1">
      <c r="A377" s="2" t="s">
        <v>13</v>
      </c>
      <c r="B377" s="17">
        <f>9695+872</f>
        <v>10567</v>
      </c>
      <c r="C377" s="20">
        <v>-10567</v>
      </c>
      <c r="D377" s="13">
        <f t="shared" si="20"/>
        <v>0</v>
      </c>
      <c r="E377" s="20"/>
      <c r="F377" s="13">
        <f t="shared" si="23"/>
        <v>0</v>
      </c>
      <c r="G377" s="33"/>
      <c r="H377" s="13">
        <f t="shared" si="22"/>
        <v>0</v>
      </c>
      <c r="I377" s="13"/>
      <c r="J377" s="13">
        <f t="shared" si="21"/>
        <v>0</v>
      </c>
    </row>
    <row r="378" spans="1:10" ht="15.75" hidden="1">
      <c r="A378" s="2" t="s">
        <v>14</v>
      </c>
      <c r="B378" s="17">
        <f>15062+1356</f>
        <v>16418</v>
      </c>
      <c r="C378" s="20">
        <v>-16418</v>
      </c>
      <c r="D378" s="13">
        <f t="shared" si="20"/>
        <v>0</v>
      </c>
      <c r="E378" s="20"/>
      <c r="F378" s="13">
        <f t="shared" si="23"/>
        <v>0</v>
      </c>
      <c r="G378" s="33"/>
      <c r="H378" s="13">
        <f t="shared" si="22"/>
        <v>0</v>
      </c>
      <c r="I378" s="13"/>
      <c r="J378" s="13">
        <f t="shared" si="21"/>
        <v>0</v>
      </c>
    </row>
    <row r="379" spans="1:10" ht="15.75" hidden="1">
      <c r="A379" s="2" t="s">
        <v>15</v>
      </c>
      <c r="B379" s="17">
        <f>14305+1287</f>
        <v>15592</v>
      </c>
      <c r="C379" s="20">
        <v>-15592</v>
      </c>
      <c r="D379" s="13">
        <f t="shared" si="20"/>
        <v>0</v>
      </c>
      <c r="E379" s="20"/>
      <c r="F379" s="13">
        <f t="shared" si="23"/>
        <v>0</v>
      </c>
      <c r="G379" s="33"/>
      <c r="H379" s="13">
        <f t="shared" si="22"/>
        <v>0</v>
      </c>
      <c r="I379" s="13"/>
      <c r="J379" s="13">
        <f t="shared" si="21"/>
        <v>0</v>
      </c>
    </row>
    <row r="380" spans="1:10" ht="15.75" hidden="1">
      <c r="A380" s="2" t="s">
        <v>16</v>
      </c>
      <c r="B380" s="17">
        <f>25225+2270</f>
        <v>27495</v>
      </c>
      <c r="C380" s="20">
        <v>-27495</v>
      </c>
      <c r="D380" s="13">
        <f t="shared" si="20"/>
        <v>0</v>
      </c>
      <c r="E380" s="20"/>
      <c r="F380" s="13">
        <f t="shared" si="23"/>
        <v>0</v>
      </c>
      <c r="G380" s="33"/>
      <c r="H380" s="13">
        <f t="shared" si="22"/>
        <v>0</v>
      </c>
      <c r="I380" s="13"/>
      <c r="J380" s="13">
        <f t="shared" si="21"/>
        <v>0</v>
      </c>
    </row>
    <row r="381" spans="1:10" ht="47.25" hidden="1">
      <c r="A381" s="6" t="s">
        <v>37</v>
      </c>
      <c r="B381" s="16">
        <f>SUM(B382:B401)</f>
        <v>3258</v>
      </c>
      <c r="C381" s="16">
        <f>SUM(C382:C401)</f>
        <v>0</v>
      </c>
      <c r="D381" s="11">
        <f>SUM(D382:D401)</f>
        <v>3258</v>
      </c>
      <c r="E381" s="16">
        <f>SUM(E382:E401)</f>
        <v>1878</v>
      </c>
      <c r="F381" s="11">
        <f t="shared" si="23"/>
        <v>5136</v>
      </c>
      <c r="G381" s="31">
        <f>SUM(G382:G401)</f>
        <v>0</v>
      </c>
      <c r="H381" s="11">
        <f t="shared" si="22"/>
        <v>5136</v>
      </c>
      <c r="I381" s="31">
        <f>SUM(I382:I401)</f>
        <v>0</v>
      </c>
      <c r="J381" s="11">
        <f t="shared" si="21"/>
        <v>5136</v>
      </c>
    </row>
    <row r="382" spans="1:10" ht="15.75" hidden="1">
      <c r="A382" s="2" t="s">
        <v>18</v>
      </c>
      <c r="B382" s="18">
        <v>1500</v>
      </c>
      <c r="C382" s="20"/>
      <c r="D382" s="13">
        <f t="shared" si="20"/>
        <v>1500</v>
      </c>
      <c r="E382" s="13">
        <v>1030</v>
      </c>
      <c r="F382" s="13">
        <f t="shared" si="23"/>
        <v>2530</v>
      </c>
      <c r="G382" s="33"/>
      <c r="H382" s="13">
        <f t="shared" si="22"/>
        <v>2530</v>
      </c>
      <c r="I382" s="13"/>
      <c r="J382" s="13">
        <f t="shared" si="21"/>
        <v>2530</v>
      </c>
    </row>
    <row r="383" spans="1:10" ht="15.75" hidden="1">
      <c r="A383" s="2" t="s">
        <v>20</v>
      </c>
      <c r="B383" s="18">
        <v>550</v>
      </c>
      <c r="C383" s="20"/>
      <c r="D383" s="13">
        <f t="shared" si="20"/>
        <v>550</v>
      </c>
      <c r="E383" s="13">
        <v>326</v>
      </c>
      <c r="F383" s="13">
        <f t="shared" si="23"/>
        <v>876</v>
      </c>
      <c r="G383" s="33"/>
      <c r="H383" s="13">
        <f t="shared" si="22"/>
        <v>876</v>
      </c>
      <c r="I383" s="13"/>
      <c r="J383" s="13">
        <f t="shared" si="21"/>
        <v>876</v>
      </c>
    </row>
    <row r="384" spans="1:10" ht="15.75" hidden="1">
      <c r="A384" s="2" t="s">
        <v>1</v>
      </c>
      <c r="B384" s="18">
        <v>60</v>
      </c>
      <c r="C384" s="20"/>
      <c r="D384" s="13">
        <f t="shared" si="20"/>
        <v>60</v>
      </c>
      <c r="E384" s="13"/>
      <c r="F384" s="13">
        <f t="shared" si="23"/>
        <v>60</v>
      </c>
      <c r="G384" s="33"/>
      <c r="H384" s="13">
        <f t="shared" si="22"/>
        <v>60</v>
      </c>
      <c r="I384" s="13"/>
      <c r="J384" s="13">
        <f t="shared" si="21"/>
        <v>60</v>
      </c>
    </row>
    <row r="385" spans="1:10" ht="15.75" hidden="1">
      <c r="A385" s="2" t="s">
        <v>2</v>
      </c>
      <c r="B385" s="18">
        <v>150</v>
      </c>
      <c r="C385" s="20"/>
      <c r="D385" s="13">
        <f t="shared" si="20"/>
        <v>150</v>
      </c>
      <c r="E385" s="13"/>
      <c r="F385" s="13">
        <f t="shared" si="23"/>
        <v>150</v>
      </c>
      <c r="G385" s="33"/>
      <c r="H385" s="13">
        <f t="shared" si="22"/>
        <v>150</v>
      </c>
      <c r="I385" s="13"/>
      <c r="J385" s="13">
        <f t="shared" si="21"/>
        <v>150</v>
      </c>
    </row>
    <row r="386" spans="1:10" ht="15.75" hidden="1">
      <c r="A386" s="2" t="s">
        <v>19</v>
      </c>
      <c r="B386" s="18">
        <v>20</v>
      </c>
      <c r="C386" s="20"/>
      <c r="D386" s="13">
        <f t="shared" si="20"/>
        <v>20</v>
      </c>
      <c r="E386" s="13"/>
      <c r="F386" s="13">
        <f t="shared" si="23"/>
        <v>20</v>
      </c>
      <c r="G386" s="33"/>
      <c r="H386" s="13">
        <f t="shared" si="22"/>
        <v>20</v>
      </c>
      <c r="I386" s="13"/>
      <c r="J386" s="13">
        <f t="shared" si="21"/>
        <v>20</v>
      </c>
    </row>
    <row r="387" spans="1:10" ht="15.75" hidden="1">
      <c r="A387" s="2" t="s">
        <v>3</v>
      </c>
      <c r="B387" s="18">
        <v>70</v>
      </c>
      <c r="C387" s="20">
        <v>100</v>
      </c>
      <c r="D387" s="13">
        <f t="shared" si="20"/>
        <v>170</v>
      </c>
      <c r="E387" s="13">
        <v>130</v>
      </c>
      <c r="F387" s="13">
        <f t="shared" si="23"/>
        <v>300</v>
      </c>
      <c r="G387" s="33"/>
      <c r="H387" s="13">
        <f t="shared" si="22"/>
        <v>300</v>
      </c>
      <c r="I387" s="13"/>
      <c r="J387" s="13">
        <f t="shared" si="21"/>
        <v>300</v>
      </c>
    </row>
    <row r="388" spans="1:10" ht="15.75" hidden="1">
      <c r="A388" s="2" t="s">
        <v>4</v>
      </c>
      <c r="B388" s="18">
        <v>230</v>
      </c>
      <c r="C388" s="20"/>
      <c r="D388" s="13">
        <f t="shared" si="20"/>
        <v>230</v>
      </c>
      <c r="E388" s="13">
        <v>130</v>
      </c>
      <c r="F388" s="13">
        <f t="shared" si="23"/>
        <v>360</v>
      </c>
      <c r="G388" s="33"/>
      <c r="H388" s="13">
        <f t="shared" si="22"/>
        <v>360</v>
      </c>
      <c r="I388" s="13"/>
      <c r="J388" s="13">
        <f t="shared" si="21"/>
        <v>360</v>
      </c>
    </row>
    <row r="389" spans="1:10" ht="15.75" hidden="1">
      <c r="A389" s="2" t="s">
        <v>5</v>
      </c>
      <c r="B389" s="18">
        <v>20</v>
      </c>
      <c r="C389" s="20"/>
      <c r="D389" s="13">
        <f t="shared" si="20"/>
        <v>20</v>
      </c>
      <c r="E389" s="13"/>
      <c r="F389" s="13">
        <f t="shared" si="23"/>
        <v>20</v>
      </c>
      <c r="G389" s="33"/>
      <c r="H389" s="13">
        <f t="shared" si="22"/>
        <v>20</v>
      </c>
      <c r="I389" s="13"/>
      <c r="J389" s="13">
        <f t="shared" si="21"/>
        <v>20</v>
      </c>
    </row>
    <row r="390" spans="1:10" ht="15.75" hidden="1">
      <c r="A390" s="2" t="s">
        <v>6</v>
      </c>
      <c r="B390" s="18">
        <v>20</v>
      </c>
      <c r="C390" s="20"/>
      <c r="D390" s="13">
        <f t="shared" si="20"/>
        <v>20</v>
      </c>
      <c r="E390" s="13"/>
      <c r="F390" s="13">
        <f t="shared" si="23"/>
        <v>20</v>
      </c>
      <c r="G390" s="33"/>
      <c r="H390" s="13">
        <f t="shared" si="22"/>
        <v>20</v>
      </c>
      <c r="I390" s="13"/>
      <c r="J390" s="13">
        <f t="shared" si="21"/>
        <v>20</v>
      </c>
    </row>
    <row r="391" spans="1:10" ht="15.75" hidden="1">
      <c r="A391" s="2" t="s">
        <v>7</v>
      </c>
      <c r="B391" s="18">
        <v>25</v>
      </c>
      <c r="C391" s="20"/>
      <c r="D391" s="13">
        <f t="shared" si="20"/>
        <v>25</v>
      </c>
      <c r="E391" s="13"/>
      <c r="F391" s="13">
        <f t="shared" si="23"/>
        <v>25</v>
      </c>
      <c r="G391" s="33"/>
      <c r="H391" s="13">
        <f t="shared" si="22"/>
        <v>25</v>
      </c>
      <c r="I391" s="13"/>
      <c r="J391" s="13">
        <f t="shared" si="21"/>
        <v>25</v>
      </c>
    </row>
    <row r="392" spans="1:10" ht="15.75" hidden="1">
      <c r="A392" s="2" t="s">
        <v>8</v>
      </c>
      <c r="B392" s="18">
        <v>140</v>
      </c>
      <c r="C392" s="20"/>
      <c r="D392" s="13">
        <f t="shared" si="20"/>
        <v>140</v>
      </c>
      <c r="E392" s="13">
        <v>30</v>
      </c>
      <c r="F392" s="13">
        <f t="shared" si="23"/>
        <v>170</v>
      </c>
      <c r="G392" s="33"/>
      <c r="H392" s="13">
        <f t="shared" si="22"/>
        <v>170</v>
      </c>
      <c r="I392" s="13"/>
      <c r="J392" s="13">
        <f t="shared" si="21"/>
        <v>170</v>
      </c>
    </row>
    <row r="393" spans="1:10" ht="15.75" hidden="1">
      <c r="A393" s="2" t="s">
        <v>9</v>
      </c>
      <c r="B393" s="18">
        <v>70</v>
      </c>
      <c r="C393" s="20">
        <v>50</v>
      </c>
      <c r="D393" s="13">
        <f t="shared" si="20"/>
        <v>120</v>
      </c>
      <c r="E393" s="13">
        <v>120</v>
      </c>
      <c r="F393" s="13">
        <f t="shared" si="23"/>
        <v>240</v>
      </c>
      <c r="G393" s="33"/>
      <c r="H393" s="13">
        <f t="shared" si="22"/>
        <v>240</v>
      </c>
      <c r="I393" s="13"/>
      <c r="J393" s="13">
        <f t="shared" si="21"/>
        <v>240</v>
      </c>
    </row>
    <row r="394" spans="1:10" ht="15.75" hidden="1">
      <c r="A394" s="2" t="s">
        <v>10</v>
      </c>
      <c r="B394" s="18">
        <v>20</v>
      </c>
      <c r="C394" s="20"/>
      <c r="D394" s="13">
        <f t="shared" si="20"/>
        <v>20</v>
      </c>
      <c r="E394" s="13">
        <v>40</v>
      </c>
      <c r="F394" s="13">
        <f t="shared" si="23"/>
        <v>60</v>
      </c>
      <c r="G394" s="33"/>
      <c r="H394" s="13">
        <f t="shared" si="22"/>
        <v>60</v>
      </c>
      <c r="I394" s="13"/>
      <c r="J394" s="13">
        <f t="shared" si="21"/>
        <v>60</v>
      </c>
    </row>
    <row r="395" spans="1:10" ht="15.75" hidden="1">
      <c r="A395" s="2" t="s">
        <v>17</v>
      </c>
      <c r="B395" s="18">
        <v>20</v>
      </c>
      <c r="C395" s="20"/>
      <c r="D395" s="13">
        <f t="shared" ref="D395:D459" si="24">B395+C395</f>
        <v>20</v>
      </c>
      <c r="E395" s="13"/>
      <c r="F395" s="13">
        <f t="shared" si="23"/>
        <v>20</v>
      </c>
      <c r="G395" s="33"/>
      <c r="H395" s="13">
        <f t="shared" si="22"/>
        <v>20</v>
      </c>
      <c r="I395" s="13"/>
      <c r="J395" s="13">
        <f t="shared" ref="J395:J458" si="25">H395+I395</f>
        <v>20</v>
      </c>
    </row>
    <row r="396" spans="1:10" ht="15.75" hidden="1">
      <c r="A396" s="2" t="s">
        <v>11</v>
      </c>
      <c r="B396" s="18">
        <v>20</v>
      </c>
      <c r="C396" s="20"/>
      <c r="D396" s="13">
        <f t="shared" si="24"/>
        <v>20</v>
      </c>
      <c r="E396" s="13"/>
      <c r="F396" s="13">
        <f t="shared" si="23"/>
        <v>20</v>
      </c>
      <c r="G396" s="33"/>
      <c r="H396" s="13">
        <f t="shared" ref="H396:H460" si="26">F396+G396</f>
        <v>20</v>
      </c>
      <c r="I396" s="13"/>
      <c r="J396" s="13">
        <f t="shared" si="25"/>
        <v>20</v>
      </c>
    </row>
    <row r="397" spans="1:10" ht="15.75" hidden="1">
      <c r="A397" s="2" t="s">
        <v>12</v>
      </c>
      <c r="B397" s="18">
        <v>20</v>
      </c>
      <c r="C397" s="20"/>
      <c r="D397" s="13">
        <f t="shared" si="24"/>
        <v>20</v>
      </c>
      <c r="E397" s="13">
        <v>40</v>
      </c>
      <c r="F397" s="13">
        <f t="shared" ref="F397:F461" si="27">D397+E397</f>
        <v>60</v>
      </c>
      <c r="G397" s="33"/>
      <c r="H397" s="13">
        <f t="shared" si="26"/>
        <v>60</v>
      </c>
      <c r="I397" s="13"/>
      <c r="J397" s="13">
        <f t="shared" si="25"/>
        <v>60</v>
      </c>
    </row>
    <row r="398" spans="1:10" ht="15.75" hidden="1">
      <c r="A398" s="2" t="s">
        <v>13</v>
      </c>
      <c r="B398" s="18">
        <v>25</v>
      </c>
      <c r="C398" s="20"/>
      <c r="D398" s="13">
        <f t="shared" si="24"/>
        <v>25</v>
      </c>
      <c r="E398" s="13"/>
      <c r="F398" s="13">
        <f t="shared" si="27"/>
        <v>25</v>
      </c>
      <c r="G398" s="33"/>
      <c r="H398" s="13">
        <f t="shared" si="26"/>
        <v>25</v>
      </c>
      <c r="I398" s="13"/>
      <c r="J398" s="13">
        <f t="shared" si="25"/>
        <v>25</v>
      </c>
    </row>
    <row r="399" spans="1:10" ht="15.75" hidden="1">
      <c r="A399" s="2" t="s">
        <v>14</v>
      </c>
      <c r="B399" s="18">
        <v>238</v>
      </c>
      <c r="C399" s="20">
        <v>-200</v>
      </c>
      <c r="D399" s="13">
        <f t="shared" si="24"/>
        <v>38</v>
      </c>
      <c r="E399" s="13">
        <v>12</v>
      </c>
      <c r="F399" s="13">
        <f t="shared" si="27"/>
        <v>50</v>
      </c>
      <c r="G399" s="33"/>
      <c r="H399" s="13">
        <f t="shared" si="26"/>
        <v>50</v>
      </c>
      <c r="I399" s="13"/>
      <c r="J399" s="13">
        <f t="shared" si="25"/>
        <v>50</v>
      </c>
    </row>
    <row r="400" spans="1:10" ht="15.75" hidden="1">
      <c r="A400" s="2" t="s">
        <v>15</v>
      </c>
      <c r="B400" s="18">
        <v>30</v>
      </c>
      <c r="C400" s="20"/>
      <c r="D400" s="13">
        <f t="shared" si="24"/>
        <v>30</v>
      </c>
      <c r="E400" s="13"/>
      <c r="F400" s="13">
        <f t="shared" si="27"/>
        <v>30</v>
      </c>
      <c r="G400" s="33"/>
      <c r="H400" s="13">
        <f t="shared" si="26"/>
        <v>30</v>
      </c>
      <c r="I400" s="13"/>
      <c r="J400" s="13">
        <f t="shared" si="25"/>
        <v>30</v>
      </c>
    </row>
    <row r="401" spans="1:10" ht="15.75" hidden="1">
      <c r="A401" s="2" t="s">
        <v>16</v>
      </c>
      <c r="B401" s="18">
        <v>30</v>
      </c>
      <c r="C401" s="20">
        <v>50</v>
      </c>
      <c r="D401" s="13">
        <f t="shared" si="24"/>
        <v>80</v>
      </c>
      <c r="E401" s="13">
        <v>20</v>
      </c>
      <c r="F401" s="13">
        <f t="shared" si="27"/>
        <v>100</v>
      </c>
      <c r="G401" s="33"/>
      <c r="H401" s="13">
        <f t="shared" si="26"/>
        <v>100</v>
      </c>
      <c r="I401" s="13"/>
      <c r="J401" s="13">
        <f t="shared" si="25"/>
        <v>100</v>
      </c>
    </row>
    <row r="402" spans="1:10" ht="78.75" hidden="1" customHeight="1">
      <c r="A402" s="6" t="s">
        <v>47</v>
      </c>
      <c r="B402" s="16">
        <f>SUM(B403:B422)</f>
        <v>32014</v>
      </c>
      <c r="C402" s="16">
        <f>SUM(C403:C422)</f>
        <v>-32014</v>
      </c>
      <c r="D402" s="11">
        <f>SUM(D403:D422)</f>
        <v>0</v>
      </c>
      <c r="E402" s="16">
        <f>SUM(E403:E422)</f>
        <v>0</v>
      </c>
      <c r="F402" s="11">
        <f t="shared" si="27"/>
        <v>0</v>
      </c>
      <c r="G402" s="31">
        <f>SUM(G403:G422)</f>
        <v>0</v>
      </c>
      <c r="H402" s="11">
        <f t="shared" si="26"/>
        <v>0</v>
      </c>
      <c r="I402" s="11">
        <f>SUM(I403:I422)</f>
        <v>0</v>
      </c>
      <c r="J402" s="11">
        <f t="shared" si="25"/>
        <v>0</v>
      </c>
    </row>
    <row r="403" spans="1:10" ht="15.75" hidden="1">
      <c r="A403" s="2" t="s">
        <v>18</v>
      </c>
      <c r="B403" s="18">
        <v>6076</v>
      </c>
      <c r="C403" s="18">
        <v>-6076</v>
      </c>
      <c r="D403" s="13">
        <f t="shared" si="24"/>
        <v>0</v>
      </c>
      <c r="E403" s="18"/>
      <c r="F403" s="13">
        <f t="shared" si="27"/>
        <v>0</v>
      </c>
      <c r="G403" s="33"/>
      <c r="H403" s="13">
        <f t="shared" si="26"/>
        <v>0</v>
      </c>
      <c r="I403" s="13"/>
      <c r="J403" s="13">
        <f t="shared" si="25"/>
        <v>0</v>
      </c>
    </row>
    <row r="404" spans="1:10" ht="15.75" hidden="1">
      <c r="A404" s="2" t="s">
        <v>20</v>
      </c>
      <c r="B404" s="18">
        <v>3043</v>
      </c>
      <c r="C404" s="18">
        <v>-3043</v>
      </c>
      <c r="D404" s="13">
        <f t="shared" si="24"/>
        <v>0</v>
      </c>
      <c r="E404" s="18"/>
      <c r="F404" s="13">
        <f t="shared" si="27"/>
        <v>0</v>
      </c>
      <c r="G404" s="33"/>
      <c r="H404" s="13">
        <f t="shared" si="26"/>
        <v>0</v>
      </c>
      <c r="I404" s="13"/>
      <c r="J404" s="13">
        <f t="shared" si="25"/>
        <v>0</v>
      </c>
    </row>
    <row r="405" spans="1:10" ht="15.75" hidden="1">
      <c r="A405" s="2" t="s">
        <v>1</v>
      </c>
      <c r="B405" s="18">
        <v>384</v>
      </c>
      <c r="C405" s="18">
        <v>-384</v>
      </c>
      <c r="D405" s="13">
        <f t="shared" si="24"/>
        <v>0</v>
      </c>
      <c r="E405" s="18"/>
      <c r="F405" s="13">
        <f t="shared" si="27"/>
        <v>0</v>
      </c>
      <c r="G405" s="33"/>
      <c r="H405" s="13">
        <f t="shared" si="26"/>
        <v>0</v>
      </c>
      <c r="I405" s="13"/>
      <c r="J405" s="13">
        <f t="shared" si="25"/>
        <v>0</v>
      </c>
    </row>
    <row r="406" spans="1:10" ht="15.75" hidden="1">
      <c r="A406" s="2" t="s">
        <v>2</v>
      </c>
      <c r="B406" s="18">
        <v>2797</v>
      </c>
      <c r="C406" s="18">
        <v>-2797</v>
      </c>
      <c r="D406" s="13">
        <f t="shared" si="24"/>
        <v>0</v>
      </c>
      <c r="E406" s="18"/>
      <c r="F406" s="13">
        <f t="shared" si="27"/>
        <v>0</v>
      </c>
      <c r="G406" s="33"/>
      <c r="H406" s="13">
        <f t="shared" si="26"/>
        <v>0</v>
      </c>
      <c r="I406" s="13"/>
      <c r="J406" s="13">
        <f t="shared" si="25"/>
        <v>0</v>
      </c>
    </row>
    <row r="407" spans="1:10" ht="15.75" hidden="1">
      <c r="A407" s="2" t="s">
        <v>19</v>
      </c>
      <c r="B407" s="18">
        <v>860</v>
      </c>
      <c r="C407" s="18">
        <v>-860</v>
      </c>
      <c r="D407" s="13">
        <f t="shared" si="24"/>
        <v>0</v>
      </c>
      <c r="E407" s="18"/>
      <c r="F407" s="13">
        <f t="shared" si="27"/>
        <v>0</v>
      </c>
      <c r="G407" s="33"/>
      <c r="H407" s="13">
        <f t="shared" si="26"/>
        <v>0</v>
      </c>
      <c r="I407" s="13"/>
      <c r="J407" s="13">
        <f t="shared" si="25"/>
        <v>0</v>
      </c>
    </row>
    <row r="408" spans="1:10" ht="15.75" hidden="1">
      <c r="A408" s="2" t="s">
        <v>3</v>
      </c>
      <c r="B408" s="18">
        <v>3120</v>
      </c>
      <c r="C408" s="18">
        <v>-3120</v>
      </c>
      <c r="D408" s="13">
        <f t="shared" si="24"/>
        <v>0</v>
      </c>
      <c r="E408" s="18"/>
      <c r="F408" s="13">
        <f t="shared" si="27"/>
        <v>0</v>
      </c>
      <c r="G408" s="33"/>
      <c r="H408" s="13">
        <f t="shared" si="26"/>
        <v>0</v>
      </c>
      <c r="I408" s="13"/>
      <c r="J408" s="13">
        <f t="shared" si="25"/>
        <v>0</v>
      </c>
    </row>
    <row r="409" spans="1:10" ht="15.75" hidden="1">
      <c r="A409" s="2" t="s">
        <v>4</v>
      </c>
      <c r="B409" s="18">
        <v>1572</v>
      </c>
      <c r="C409" s="18">
        <v>-1572</v>
      </c>
      <c r="D409" s="13">
        <f t="shared" si="24"/>
        <v>0</v>
      </c>
      <c r="E409" s="18"/>
      <c r="F409" s="13">
        <f t="shared" si="27"/>
        <v>0</v>
      </c>
      <c r="G409" s="33"/>
      <c r="H409" s="13">
        <f t="shared" si="26"/>
        <v>0</v>
      </c>
      <c r="I409" s="13"/>
      <c r="J409" s="13">
        <f t="shared" si="25"/>
        <v>0</v>
      </c>
    </row>
    <row r="410" spans="1:10" ht="15.75" hidden="1">
      <c r="A410" s="2" t="s">
        <v>5</v>
      </c>
      <c r="B410" s="18">
        <v>710</v>
      </c>
      <c r="C410" s="18">
        <v>-710</v>
      </c>
      <c r="D410" s="13">
        <f t="shared" si="24"/>
        <v>0</v>
      </c>
      <c r="E410" s="18"/>
      <c r="F410" s="13">
        <f t="shared" si="27"/>
        <v>0</v>
      </c>
      <c r="G410" s="33"/>
      <c r="H410" s="13">
        <f t="shared" si="26"/>
        <v>0</v>
      </c>
      <c r="I410" s="13"/>
      <c r="J410" s="13">
        <f t="shared" si="25"/>
        <v>0</v>
      </c>
    </row>
    <row r="411" spans="1:10" ht="15.75" hidden="1">
      <c r="A411" s="2" t="s">
        <v>6</v>
      </c>
      <c r="B411" s="18">
        <v>1238</v>
      </c>
      <c r="C411" s="18">
        <v>-1238</v>
      </c>
      <c r="D411" s="13">
        <f t="shared" si="24"/>
        <v>0</v>
      </c>
      <c r="E411" s="18"/>
      <c r="F411" s="13">
        <f t="shared" si="27"/>
        <v>0</v>
      </c>
      <c r="G411" s="33"/>
      <c r="H411" s="13">
        <f t="shared" si="26"/>
        <v>0</v>
      </c>
      <c r="I411" s="13"/>
      <c r="J411" s="13">
        <f t="shared" si="25"/>
        <v>0</v>
      </c>
    </row>
    <row r="412" spans="1:10" ht="15.75" hidden="1">
      <c r="A412" s="2" t="s">
        <v>7</v>
      </c>
      <c r="B412" s="18">
        <v>635</v>
      </c>
      <c r="C412" s="18">
        <v>-635</v>
      </c>
      <c r="D412" s="13">
        <f t="shared" si="24"/>
        <v>0</v>
      </c>
      <c r="E412" s="18"/>
      <c r="F412" s="13">
        <f t="shared" si="27"/>
        <v>0</v>
      </c>
      <c r="G412" s="33"/>
      <c r="H412" s="13">
        <f t="shared" si="26"/>
        <v>0</v>
      </c>
      <c r="I412" s="13"/>
      <c r="J412" s="13">
        <f t="shared" si="25"/>
        <v>0</v>
      </c>
    </row>
    <row r="413" spans="1:10" ht="15.75" hidden="1">
      <c r="A413" s="2" t="s">
        <v>8</v>
      </c>
      <c r="B413" s="18">
        <v>1253</v>
      </c>
      <c r="C413" s="18">
        <v>-1253</v>
      </c>
      <c r="D413" s="13">
        <f t="shared" si="24"/>
        <v>0</v>
      </c>
      <c r="E413" s="18"/>
      <c r="F413" s="13">
        <f t="shared" si="27"/>
        <v>0</v>
      </c>
      <c r="G413" s="33"/>
      <c r="H413" s="13">
        <f t="shared" si="26"/>
        <v>0</v>
      </c>
      <c r="I413" s="13"/>
      <c r="J413" s="13">
        <f t="shared" si="25"/>
        <v>0</v>
      </c>
    </row>
    <row r="414" spans="1:10" ht="15.75" hidden="1">
      <c r="A414" s="2" t="s">
        <v>9</v>
      </c>
      <c r="B414" s="18">
        <v>957</v>
      </c>
      <c r="C414" s="18">
        <v>-957</v>
      </c>
      <c r="D414" s="13">
        <f t="shared" si="24"/>
        <v>0</v>
      </c>
      <c r="E414" s="18"/>
      <c r="F414" s="13">
        <f t="shared" si="27"/>
        <v>0</v>
      </c>
      <c r="G414" s="33"/>
      <c r="H414" s="13">
        <f t="shared" si="26"/>
        <v>0</v>
      </c>
      <c r="I414" s="13"/>
      <c r="J414" s="13">
        <f t="shared" si="25"/>
        <v>0</v>
      </c>
    </row>
    <row r="415" spans="1:10" ht="15.75" hidden="1">
      <c r="A415" s="2" t="s">
        <v>10</v>
      </c>
      <c r="B415" s="18">
        <v>955</v>
      </c>
      <c r="C415" s="18">
        <v>-955</v>
      </c>
      <c r="D415" s="13">
        <f t="shared" si="24"/>
        <v>0</v>
      </c>
      <c r="E415" s="18"/>
      <c r="F415" s="13">
        <f t="shared" si="27"/>
        <v>0</v>
      </c>
      <c r="G415" s="33"/>
      <c r="H415" s="13">
        <f t="shared" si="26"/>
        <v>0</v>
      </c>
      <c r="I415" s="13"/>
      <c r="J415" s="13">
        <f t="shared" si="25"/>
        <v>0</v>
      </c>
    </row>
    <row r="416" spans="1:10" ht="15.75" hidden="1">
      <c r="A416" s="2" t="s">
        <v>17</v>
      </c>
      <c r="B416" s="18">
        <v>1064</v>
      </c>
      <c r="C416" s="18">
        <v>-1064</v>
      </c>
      <c r="D416" s="13">
        <f t="shared" si="24"/>
        <v>0</v>
      </c>
      <c r="E416" s="18"/>
      <c r="F416" s="13">
        <f t="shared" si="27"/>
        <v>0</v>
      </c>
      <c r="G416" s="33"/>
      <c r="H416" s="13">
        <f t="shared" si="26"/>
        <v>0</v>
      </c>
      <c r="I416" s="13"/>
      <c r="J416" s="13">
        <f t="shared" si="25"/>
        <v>0</v>
      </c>
    </row>
    <row r="417" spans="1:10" ht="15.75" hidden="1">
      <c r="A417" s="2" t="s">
        <v>11</v>
      </c>
      <c r="B417" s="18">
        <v>1169</v>
      </c>
      <c r="C417" s="18">
        <v>-1169</v>
      </c>
      <c r="D417" s="13">
        <f t="shared" si="24"/>
        <v>0</v>
      </c>
      <c r="E417" s="18"/>
      <c r="F417" s="13">
        <f t="shared" si="27"/>
        <v>0</v>
      </c>
      <c r="G417" s="33"/>
      <c r="H417" s="13">
        <f t="shared" si="26"/>
        <v>0</v>
      </c>
      <c r="I417" s="13"/>
      <c r="J417" s="13">
        <f t="shared" si="25"/>
        <v>0</v>
      </c>
    </row>
    <row r="418" spans="1:10" ht="15.75" hidden="1">
      <c r="A418" s="2" t="s">
        <v>12</v>
      </c>
      <c r="B418" s="18">
        <v>1101</v>
      </c>
      <c r="C418" s="18">
        <v>-1101</v>
      </c>
      <c r="D418" s="13">
        <f t="shared" si="24"/>
        <v>0</v>
      </c>
      <c r="E418" s="18"/>
      <c r="F418" s="13">
        <f t="shared" si="27"/>
        <v>0</v>
      </c>
      <c r="G418" s="33"/>
      <c r="H418" s="13">
        <f t="shared" si="26"/>
        <v>0</v>
      </c>
      <c r="I418" s="13"/>
      <c r="J418" s="13">
        <f t="shared" si="25"/>
        <v>0</v>
      </c>
    </row>
    <row r="419" spans="1:10" ht="15.75" hidden="1">
      <c r="A419" s="2" t="s">
        <v>13</v>
      </c>
      <c r="B419" s="18">
        <v>1485</v>
      </c>
      <c r="C419" s="18">
        <v>-1485</v>
      </c>
      <c r="D419" s="13">
        <f t="shared" si="24"/>
        <v>0</v>
      </c>
      <c r="E419" s="18"/>
      <c r="F419" s="13">
        <f t="shared" si="27"/>
        <v>0</v>
      </c>
      <c r="G419" s="33"/>
      <c r="H419" s="13">
        <f t="shared" si="26"/>
        <v>0</v>
      </c>
      <c r="I419" s="13"/>
      <c r="J419" s="13">
        <f t="shared" si="25"/>
        <v>0</v>
      </c>
    </row>
    <row r="420" spans="1:10" ht="15.75" hidden="1">
      <c r="A420" s="2" t="s">
        <v>14</v>
      </c>
      <c r="B420" s="18">
        <v>880</v>
      </c>
      <c r="C420" s="18">
        <v>-880</v>
      </c>
      <c r="D420" s="13">
        <f t="shared" si="24"/>
        <v>0</v>
      </c>
      <c r="E420" s="18"/>
      <c r="F420" s="13">
        <f t="shared" si="27"/>
        <v>0</v>
      </c>
      <c r="G420" s="33"/>
      <c r="H420" s="13">
        <f t="shared" si="26"/>
        <v>0</v>
      </c>
      <c r="I420" s="13"/>
      <c r="J420" s="13">
        <f t="shared" si="25"/>
        <v>0</v>
      </c>
    </row>
    <row r="421" spans="1:10" ht="15.75" hidden="1">
      <c r="A421" s="2" t="s">
        <v>15</v>
      </c>
      <c r="B421" s="18">
        <v>1350</v>
      </c>
      <c r="C421" s="18">
        <v>-1350</v>
      </c>
      <c r="D421" s="13">
        <f t="shared" si="24"/>
        <v>0</v>
      </c>
      <c r="E421" s="18"/>
      <c r="F421" s="13">
        <f t="shared" si="27"/>
        <v>0</v>
      </c>
      <c r="G421" s="33"/>
      <c r="H421" s="13">
        <f t="shared" si="26"/>
        <v>0</v>
      </c>
      <c r="I421" s="13"/>
      <c r="J421" s="13">
        <f t="shared" si="25"/>
        <v>0</v>
      </c>
    </row>
    <row r="422" spans="1:10" ht="15.75" hidden="1">
      <c r="A422" s="2" t="s">
        <v>16</v>
      </c>
      <c r="B422" s="18">
        <v>1365</v>
      </c>
      <c r="C422" s="18">
        <v>-1365</v>
      </c>
      <c r="D422" s="13">
        <f t="shared" si="24"/>
        <v>0</v>
      </c>
      <c r="E422" s="18"/>
      <c r="F422" s="13">
        <f t="shared" si="27"/>
        <v>0</v>
      </c>
      <c r="G422" s="33"/>
      <c r="H422" s="13">
        <f t="shared" si="26"/>
        <v>0</v>
      </c>
      <c r="I422" s="13"/>
      <c r="J422" s="13">
        <f t="shared" si="25"/>
        <v>0</v>
      </c>
    </row>
    <row r="423" spans="1:10" ht="62.25" hidden="1" customHeight="1">
      <c r="A423" s="8" t="s">
        <v>38</v>
      </c>
      <c r="B423" s="16">
        <f>SUM(B424:B443)</f>
        <v>310494</v>
      </c>
      <c r="C423" s="16">
        <f>SUM(C424:C443)</f>
        <v>-310494</v>
      </c>
      <c r="D423" s="16">
        <f>SUM(D424:D443)</f>
        <v>0</v>
      </c>
      <c r="E423" s="16">
        <f>SUM(E424:E443)</f>
        <v>0</v>
      </c>
      <c r="F423" s="11">
        <f t="shared" si="27"/>
        <v>0</v>
      </c>
      <c r="G423" s="31">
        <f>SUM(G424:G443)</f>
        <v>0</v>
      </c>
      <c r="H423" s="11">
        <f t="shared" si="26"/>
        <v>0</v>
      </c>
      <c r="I423" s="11">
        <f>SUM(I424:I443)</f>
        <v>0</v>
      </c>
      <c r="J423" s="11">
        <f t="shared" si="25"/>
        <v>0</v>
      </c>
    </row>
    <row r="424" spans="1:10" ht="15.75" hidden="1">
      <c r="A424" s="2" t="s">
        <v>18</v>
      </c>
      <c r="B424" s="17">
        <v>71540</v>
      </c>
      <c r="C424" s="17">
        <v>-71540</v>
      </c>
      <c r="D424" s="13">
        <f t="shared" si="24"/>
        <v>0</v>
      </c>
      <c r="E424" s="17"/>
      <c r="F424" s="13">
        <f t="shared" si="27"/>
        <v>0</v>
      </c>
      <c r="G424" s="33"/>
      <c r="H424" s="13">
        <f t="shared" si="26"/>
        <v>0</v>
      </c>
      <c r="I424" s="13"/>
      <c r="J424" s="13">
        <f t="shared" si="25"/>
        <v>0</v>
      </c>
    </row>
    <row r="425" spans="1:10" ht="15.75" hidden="1">
      <c r="A425" s="2" t="s">
        <v>20</v>
      </c>
      <c r="B425" s="17">
        <v>44800</v>
      </c>
      <c r="C425" s="17">
        <v>-44800</v>
      </c>
      <c r="D425" s="13">
        <f t="shared" si="24"/>
        <v>0</v>
      </c>
      <c r="E425" s="17"/>
      <c r="F425" s="13">
        <f t="shared" si="27"/>
        <v>0</v>
      </c>
      <c r="G425" s="33"/>
      <c r="H425" s="13">
        <f t="shared" si="26"/>
        <v>0</v>
      </c>
      <c r="I425" s="13"/>
      <c r="J425" s="13">
        <f t="shared" si="25"/>
        <v>0</v>
      </c>
    </row>
    <row r="426" spans="1:10" ht="15.75" hidden="1">
      <c r="A426" s="2" t="s">
        <v>1</v>
      </c>
      <c r="B426" s="17">
        <v>9720</v>
      </c>
      <c r="C426" s="17">
        <v>-9720</v>
      </c>
      <c r="D426" s="13">
        <f t="shared" si="24"/>
        <v>0</v>
      </c>
      <c r="E426" s="17"/>
      <c r="F426" s="13">
        <f t="shared" si="27"/>
        <v>0</v>
      </c>
      <c r="G426" s="33"/>
      <c r="H426" s="13">
        <f t="shared" si="26"/>
        <v>0</v>
      </c>
      <c r="I426" s="13"/>
      <c r="J426" s="13">
        <f t="shared" si="25"/>
        <v>0</v>
      </c>
    </row>
    <row r="427" spans="1:10" ht="15.75" hidden="1">
      <c r="A427" s="2" t="s">
        <v>2</v>
      </c>
      <c r="B427" s="17">
        <v>15900</v>
      </c>
      <c r="C427" s="17">
        <v>-15900</v>
      </c>
      <c r="D427" s="13">
        <f t="shared" si="24"/>
        <v>0</v>
      </c>
      <c r="E427" s="17"/>
      <c r="F427" s="13">
        <f t="shared" si="27"/>
        <v>0</v>
      </c>
      <c r="G427" s="33"/>
      <c r="H427" s="13">
        <f t="shared" si="26"/>
        <v>0</v>
      </c>
      <c r="I427" s="13"/>
      <c r="J427" s="13">
        <f t="shared" si="25"/>
        <v>0</v>
      </c>
    </row>
    <row r="428" spans="1:10" ht="15.75" hidden="1">
      <c r="A428" s="2" t="s">
        <v>19</v>
      </c>
      <c r="B428" s="17">
        <v>8675</v>
      </c>
      <c r="C428" s="17">
        <v>-8675</v>
      </c>
      <c r="D428" s="13">
        <f t="shared" si="24"/>
        <v>0</v>
      </c>
      <c r="E428" s="17"/>
      <c r="F428" s="13">
        <f t="shared" si="27"/>
        <v>0</v>
      </c>
      <c r="G428" s="33"/>
      <c r="H428" s="13">
        <f t="shared" si="26"/>
        <v>0</v>
      </c>
      <c r="I428" s="13"/>
      <c r="J428" s="13">
        <f t="shared" si="25"/>
        <v>0</v>
      </c>
    </row>
    <row r="429" spans="1:10" ht="15.75" hidden="1">
      <c r="A429" s="2" t="s">
        <v>3</v>
      </c>
      <c r="B429" s="17">
        <v>17900</v>
      </c>
      <c r="C429" s="17">
        <v>-17900</v>
      </c>
      <c r="D429" s="13">
        <f t="shared" si="24"/>
        <v>0</v>
      </c>
      <c r="E429" s="17"/>
      <c r="F429" s="13">
        <f t="shared" si="27"/>
        <v>0</v>
      </c>
      <c r="G429" s="33"/>
      <c r="H429" s="13">
        <f t="shared" si="26"/>
        <v>0</v>
      </c>
      <c r="I429" s="13"/>
      <c r="J429" s="13">
        <f t="shared" si="25"/>
        <v>0</v>
      </c>
    </row>
    <row r="430" spans="1:10" ht="15.75" hidden="1">
      <c r="A430" s="2" t="s">
        <v>4</v>
      </c>
      <c r="B430" s="17">
        <v>19235</v>
      </c>
      <c r="C430" s="17">
        <v>-19235</v>
      </c>
      <c r="D430" s="13">
        <f t="shared" si="24"/>
        <v>0</v>
      </c>
      <c r="E430" s="17"/>
      <c r="F430" s="13">
        <f t="shared" si="27"/>
        <v>0</v>
      </c>
      <c r="G430" s="33"/>
      <c r="H430" s="13">
        <f t="shared" si="26"/>
        <v>0</v>
      </c>
      <c r="I430" s="13"/>
      <c r="J430" s="13">
        <f t="shared" si="25"/>
        <v>0</v>
      </c>
    </row>
    <row r="431" spans="1:10" ht="15.75" hidden="1">
      <c r="A431" s="2" t="s">
        <v>5</v>
      </c>
      <c r="B431" s="17">
        <v>4600</v>
      </c>
      <c r="C431" s="17">
        <v>-4600</v>
      </c>
      <c r="D431" s="13">
        <f t="shared" si="24"/>
        <v>0</v>
      </c>
      <c r="E431" s="17"/>
      <c r="F431" s="13">
        <f t="shared" si="27"/>
        <v>0</v>
      </c>
      <c r="G431" s="33"/>
      <c r="H431" s="13">
        <f t="shared" si="26"/>
        <v>0</v>
      </c>
      <c r="I431" s="13"/>
      <c r="J431" s="13">
        <f t="shared" si="25"/>
        <v>0</v>
      </c>
    </row>
    <row r="432" spans="1:10" ht="15.75" hidden="1">
      <c r="A432" s="2" t="s">
        <v>6</v>
      </c>
      <c r="B432" s="17">
        <v>5050</v>
      </c>
      <c r="C432" s="17">
        <v>-5050</v>
      </c>
      <c r="D432" s="13">
        <f t="shared" si="24"/>
        <v>0</v>
      </c>
      <c r="E432" s="17"/>
      <c r="F432" s="13">
        <f t="shared" si="27"/>
        <v>0</v>
      </c>
      <c r="G432" s="33"/>
      <c r="H432" s="13">
        <f t="shared" si="26"/>
        <v>0</v>
      </c>
      <c r="I432" s="13"/>
      <c r="J432" s="13">
        <f t="shared" si="25"/>
        <v>0</v>
      </c>
    </row>
    <row r="433" spans="1:10" ht="15.75" hidden="1">
      <c r="A433" s="2" t="s">
        <v>7</v>
      </c>
      <c r="B433" s="17">
        <v>4100</v>
      </c>
      <c r="C433" s="17">
        <v>-4100</v>
      </c>
      <c r="D433" s="13">
        <f t="shared" si="24"/>
        <v>0</v>
      </c>
      <c r="E433" s="17"/>
      <c r="F433" s="13">
        <f t="shared" si="27"/>
        <v>0</v>
      </c>
      <c r="G433" s="33"/>
      <c r="H433" s="13">
        <f t="shared" si="26"/>
        <v>0</v>
      </c>
      <c r="I433" s="13"/>
      <c r="J433" s="13">
        <f t="shared" si="25"/>
        <v>0</v>
      </c>
    </row>
    <row r="434" spans="1:10" ht="15.75" hidden="1">
      <c r="A434" s="2" t="s">
        <v>8</v>
      </c>
      <c r="B434" s="17">
        <v>7800</v>
      </c>
      <c r="C434" s="17">
        <v>-7800</v>
      </c>
      <c r="D434" s="13">
        <f t="shared" si="24"/>
        <v>0</v>
      </c>
      <c r="E434" s="17"/>
      <c r="F434" s="13">
        <f t="shared" si="27"/>
        <v>0</v>
      </c>
      <c r="G434" s="33"/>
      <c r="H434" s="13">
        <f t="shared" si="26"/>
        <v>0</v>
      </c>
      <c r="I434" s="13"/>
      <c r="J434" s="13">
        <f t="shared" si="25"/>
        <v>0</v>
      </c>
    </row>
    <row r="435" spans="1:10" ht="15.75" hidden="1">
      <c r="A435" s="2" t="s">
        <v>9</v>
      </c>
      <c r="B435" s="17">
        <v>18630</v>
      </c>
      <c r="C435" s="17">
        <v>-18630</v>
      </c>
      <c r="D435" s="13">
        <f t="shared" si="24"/>
        <v>0</v>
      </c>
      <c r="E435" s="17"/>
      <c r="F435" s="13">
        <f t="shared" si="27"/>
        <v>0</v>
      </c>
      <c r="G435" s="33"/>
      <c r="H435" s="13">
        <f t="shared" si="26"/>
        <v>0</v>
      </c>
      <c r="I435" s="13"/>
      <c r="J435" s="13">
        <f t="shared" si="25"/>
        <v>0</v>
      </c>
    </row>
    <row r="436" spans="1:10" ht="15.75" hidden="1">
      <c r="A436" s="2" t="s">
        <v>10</v>
      </c>
      <c r="B436" s="17">
        <v>16000</v>
      </c>
      <c r="C436" s="17">
        <v>-16000</v>
      </c>
      <c r="D436" s="13">
        <f t="shared" si="24"/>
        <v>0</v>
      </c>
      <c r="E436" s="17"/>
      <c r="F436" s="13">
        <f t="shared" si="27"/>
        <v>0</v>
      </c>
      <c r="G436" s="33"/>
      <c r="H436" s="13">
        <f t="shared" si="26"/>
        <v>0</v>
      </c>
      <c r="I436" s="13"/>
      <c r="J436" s="13">
        <f t="shared" si="25"/>
        <v>0</v>
      </c>
    </row>
    <row r="437" spans="1:10" ht="15.75" hidden="1">
      <c r="A437" s="2" t="s">
        <v>17</v>
      </c>
      <c r="B437" s="17">
        <v>3700</v>
      </c>
      <c r="C437" s="17">
        <v>-3700</v>
      </c>
      <c r="D437" s="13">
        <f t="shared" si="24"/>
        <v>0</v>
      </c>
      <c r="E437" s="17"/>
      <c r="F437" s="13">
        <f t="shared" si="27"/>
        <v>0</v>
      </c>
      <c r="G437" s="33"/>
      <c r="H437" s="13">
        <f t="shared" si="26"/>
        <v>0</v>
      </c>
      <c r="I437" s="13"/>
      <c r="J437" s="13">
        <f t="shared" si="25"/>
        <v>0</v>
      </c>
    </row>
    <row r="438" spans="1:10" ht="15.75" hidden="1">
      <c r="A438" s="2" t="s">
        <v>11</v>
      </c>
      <c r="B438" s="17">
        <v>8530</v>
      </c>
      <c r="C438" s="17">
        <v>-8530</v>
      </c>
      <c r="D438" s="13">
        <f t="shared" si="24"/>
        <v>0</v>
      </c>
      <c r="E438" s="17"/>
      <c r="F438" s="13">
        <f t="shared" si="27"/>
        <v>0</v>
      </c>
      <c r="G438" s="33"/>
      <c r="H438" s="13">
        <f t="shared" si="26"/>
        <v>0</v>
      </c>
      <c r="I438" s="13"/>
      <c r="J438" s="13">
        <f t="shared" si="25"/>
        <v>0</v>
      </c>
    </row>
    <row r="439" spans="1:10" ht="15.75" hidden="1">
      <c r="A439" s="2" t="s">
        <v>12</v>
      </c>
      <c r="B439" s="17">
        <v>7514</v>
      </c>
      <c r="C439" s="17">
        <v>-7514</v>
      </c>
      <c r="D439" s="13">
        <f t="shared" si="24"/>
        <v>0</v>
      </c>
      <c r="E439" s="17"/>
      <c r="F439" s="13">
        <f t="shared" si="27"/>
        <v>0</v>
      </c>
      <c r="G439" s="33"/>
      <c r="H439" s="13">
        <f t="shared" si="26"/>
        <v>0</v>
      </c>
      <c r="I439" s="13"/>
      <c r="J439" s="13">
        <f t="shared" si="25"/>
        <v>0</v>
      </c>
    </row>
    <row r="440" spans="1:10" ht="15.75" hidden="1">
      <c r="A440" s="2" t="s">
        <v>13</v>
      </c>
      <c r="B440" s="17">
        <v>6600</v>
      </c>
      <c r="C440" s="17">
        <v>-6600</v>
      </c>
      <c r="D440" s="13">
        <f t="shared" si="24"/>
        <v>0</v>
      </c>
      <c r="E440" s="17"/>
      <c r="F440" s="13">
        <f t="shared" si="27"/>
        <v>0</v>
      </c>
      <c r="G440" s="33"/>
      <c r="H440" s="13">
        <f t="shared" si="26"/>
        <v>0</v>
      </c>
      <c r="I440" s="13"/>
      <c r="J440" s="13">
        <f t="shared" si="25"/>
        <v>0</v>
      </c>
    </row>
    <row r="441" spans="1:10" ht="15.75" hidden="1">
      <c r="A441" s="2" t="s">
        <v>14</v>
      </c>
      <c r="B441" s="17">
        <v>9500</v>
      </c>
      <c r="C441" s="17">
        <v>-9500</v>
      </c>
      <c r="D441" s="13">
        <f t="shared" si="24"/>
        <v>0</v>
      </c>
      <c r="E441" s="17"/>
      <c r="F441" s="13">
        <f t="shared" si="27"/>
        <v>0</v>
      </c>
      <c r="G441" s="33"/>
      <c r="H441" s="13">
        <f t="shared" si="26"/>
        <v>0</v>
      </c>
      <c r="I441" s="13"/>
      <c r="J441" s="13">
        <f t="shared" si="25"/>
        <v>0</v>
      </c>
    </row>
    <row r="442" spans="1:10" ht="15.75" hidden="1">
      <c r="A442" s="2" t="s">
        <v>15</v>
      </c>
      <c r="B442" s="17">
        <v>14050</v>
      </c>
      <c r="C442" s="17">
        <v>-14050</v>
      </c>
      <c r="D442" s="13">
        <f t="shared" si="24"/>
        <v>0</v>
      </c>
      <c r="E442" s="17"/>
      <c r="F442" s="13">
        <f t="shared" si="27"/>
        <v>0</v>
      </c>
      <c r="G442" s="33"/>
      <c r="H442" s="13">
        <f t="shared" si="26"/>
        <v>0</v>
      </c>
      <c r="I442" s="13"/>
      <c r="J442" s="13">
        <f t="shared" si="25"/>
        <v>0</v>
      </c>
    </row>
    <row r="443" spans="1:10" ht="15.75" hidden="1">
      <c r="A443" s="2" t="s">
        <v>16</v>
      </c>
      <c r="B443" s="17">
        <v>16650</v>
      </c>
      <c r="C443" s="17">
        <v>-16650</v>
      </c>
      <c r="D443" s="13">
        <f t="shared" si="24"/>
        <v>0</v>
      </c>
      <c r="E443" s="17"/>
      <c r="F443" s="13">
        <f t="shared" si="27"/>
        <v>0</v>
      </c>
      <c r="G443" s="33"/>
      <c r="H443" s="13">
        <f t="shared" si="26"/>
        <v>0</v>
      </c>
      <c r="I443" s="13"/>
      <c r="J443" s="13">
        <f t="shared" si="25"/>
        <v>0</v>
      </c>
    </row>
    <row r="444" spans="1:10" ht="46.5" hidden="1" customHeight="1">
      <c r="A444" s="6" t="s">
        <v>49</v>
      </c>
      <c r="B444" s="16">
        <f>SUM(B445:B447)</f>
        <v>51297</v>
      </c>
      <c r="C444" s="16">
        <f>SUM(C445:C447)</f>
        <v>0</v>
      </c>
      <c r="D444" s="11">
        <f>SUM(D445:D447)</f>
        <v>51297</v>
      </c>
      <c r="E444" s="16">
        <f>SUM(E445:E447)</f>
        <v>2600</v>
      </c>
      <c r="F444" s="11">
        <f t="shared" si="27"/>
        <v>53897</v>
      </c>
      <c r="G444" s="31">
        <f>SUM(G445:G447)</f>
        <v>0</v>
      </c>
      <c r="H444" s="11">
        <f t="shared" si="26"/>
        <v>53897</v>
      </c>
      <c r="I444" s="31">
        <f>SUM(I445:I447)</f>
        <v>0</v>
      </c>
      <c r="J444" s="11">
        <f t="shared" si="25"/>
        <v>53897</v>
      </c>
    </row>
    <row r="445" spans="1:10" ht="15.75" hidden="1">
      <c r="A445" s="2" t="s">
        <v>18</v>
      </c>
      <c r="B445" s="17">
        <f>34096+460</f>
        <v>34556</v>
      </c>
      <c r="C445" s="20"/>
      <c r="D445" s="13">
        <f t="shared" si="24"/>
        <v>34556</v>
      </c>
      <c r="E445" s="2">
        <v>2082</v>
      </c>
      <c r="F445" s="13">
        <f t="shared" si="27"/>
        <v>36638</v>
      </c>
      <c r="G445" s="33"/>
      <c r="H445" s="13">
        <f t="shared" si="26"/>
        <v>36638</v>
      </c>
      <c r="I445" s="13"/>
      <c r="J445" s="13">
        <f t="shared" si="25"/>
        <v>36638</v>
      </c>
    </row>
    <row r="446" spans="1:10" ht="15.75" hidden="1">
      <c r="A446" s="2" t="s">
        <v>20</v>
      </c>
      <c r="B446" s="17">
        <f>14371+200</f>
        <v>14571</v>
      </c>
      <c r="C446" s="20"/>
      <c r="D446" s="13">
        <f t="shared" si="24"/>
        <v>14571</v>
      </c>
      <c r="E446" s="2">
        <f>133+26</f>
        <v>159</v>
      </c>
      <c r="F446" s="13">
        <f t="shared" si="27"/>
        <v>14730</v>
      </c>
      <c r="G446" s="33"/>
      <c r="H446" s="13">
        <f t="shared" si="26"/>
        <v>14730</v>
      </c>
      <c r="I446" s="13"/>
      <c r="J446" s="13">
        <f t="shared" si="25"/>
        <v>14730</v>
      </c>
    </row>
    <row r="447" spans="1:10" ht="15.75" hidden="1">
      <c r="A447" s="2" t="s">
        <v>1</v>
      </c>
      <c r="B447" s="17">
        <f>2090+80</f>
        <v>2170</v>
      </c>
      <c r="C447" s="20"/>
      <c r="D447" s="13">
        <f t="shared" si="24"/>
        <v>2170</v>
      </c>
      <c r="E447" s="2">
        <v>359</v>
      </c>
      <c r="F447" s="13">
        <f t="shared" si="27"/>
        <v>2529</v>
      </c>
      <c r="G447" s="33"/>
      <c r="H447" s="13">
        <f t="shared" si="26"/>
        <v>2529</v>
      </c>
      <c r="I447" s="13"/>
      <c r="J447" s="13">
        <f t="shared" si="25"/>
        <v>2529</v>
      </c>
    </row>
    <row r="448" spans="1:10" ht="63" hidden="1">
      <c r="A448" s="6" t="s">
        <v>43</v>
      </c>
      <c r="B448" s="16">
        <f>SUM(B449:B466)</f>
        <v>10990</v>
      </c>
      <c r="C448" s="16">
        <f>SUM(C449:C466)</f>
        <v>0</v>
      </c>
      <c r="D448" s="11">
        <f>SUM(D449:D466)</f>
        <v>10990</v>
      </c>
      <c r="E448" s="16">
        <f>SUM(E449:E466)</f>
        <v>0</v>
      </c>
      <c r="F448" s="11">
        <f t="shared" si="27"/>
        <v>10990</v>
      </c>
      <c r="G448" s="31">
        <f>SUM(G449:G466)</f>
        <v>141</v>
      </c>
      <c r="H448" s="11">
        <f t="shared" si="26"/>
        <v>11131</v>
      </c>
      <c r="I448" s="31">
        <f>SUM(I449:I466)</f>
        <v>0</v>
      </c>
      <c r="J448" s="11">
        <f t="shared" si="25"/>
        <v>11131</v>
      </c>
    </row>
    <row r="449" spans="1:10" ht="15.75" hidden="1">
      <c r="A449" s="2" t="s">
        <v>18</v>
      </c>
      <c r="B449" s="18">
        <v>4664</v>
      </c>
      <c r="C449" s="20"/>
      <c r="D449" s="13">
        <f t="shared" si="24"/>
        <v>4664</v>
      </c>
      <c r="E449" s="20"/>
      <c r="F449" s="13">
        <f t="shared" si="27"/>
        <v>4664</v>
      </c>
      <c r="G449" s="33"/>
      <c r="H449" s="13">
        <f t="shared" si="26"/>
        <v>4664</v>
      </c>
      <c r="I449" s="13"/>
      <c r="J449" s="13">
        <f t="shared" si="25"/>
        <v>4664</v>
      </c>
    </row>
    <row r="450" spans="1:10" ht="15.75" hidden="1">
      <c r="A450" s="2" t="s">
        <v>20</v>
      </c>
      <c r="B450" s="18">
        <v>2546</v>
      </c>
      <c r="C450" s="20"/>
      <c r="D450" s="13">
        <f t="shared" si="24"/>
        <v>2546</v>
      </c>
      <c r="E450" s="20"/>
      <c r="F450" s="13">
        <f t="shared" si="27"/>
        <v>2546</v>
      </c>
      <c r="G450" s="33"/>
      <c r="H450" s="13">
        <f t="shared" si="26"/>
        <v>2546</v>
      </c>
      <c r="I450" s="13"/>
      <c r="J450" s="13">
        <f t="shared" si="25"/>
        <v>2546</v>
      </c>
    </row>
    <row r="451" spans="1:10" ht="15.75" hidden="1">
      <c r="A451" s="2" t="s">
        <v>1</v>
      </c>
      <c r="B451" s="18">
        <v>1573</v>
      </c>
      <c r="C451" s="20"/>
      <c r="D451" s="13">
        <f t="shared" si="24"/>
        <v>1573</v>
      </c>
      <c r="E451" s="20"/>
      <c r="F451" s="13">
        <f t="shared" si="27"/>
        <v>1573</v>
      </c>
      <c r="G451" s="33"/>
      <c r="H451" s="13">
        <f t="shared" si="26"/>
        <v>1573</v>
      </c>
      <c r="I451" s="13"/>
      <c r="J451" s="13">
        <f t="shared" si="25"/>
        <v>1573</v>
      </c>
    </row>
    <row r="452" spans="1:10" ht="15.75" hidden="1">
      <c r="A452" s="2" t="s">
        <v>2</v>
      </c>
      <c r="B452" s="18">
        <v>922</v>
      </c>
      <c r="C452" s="20"/>
      <c r="D452" s="13">
        <f t="shared" si="24"/>
        <v>922</v>
      </c>
      <c r="E452" s="20"/>
      <c r="F452" s="13">
        <f t="shared" si="27"/>
        <v>922</v>
      </c>
      <c r="G452" s="33"/>
      <c r="H452" s="13">
        <f t="shared" si="26"/>
        <v>922</v>
      </c>
      <c r="I452" s="13"/>
      <c r="J452" s="13">
        <f t="shared" si="25"/>
        <v>922</v>
      </c>
    </row>
    <row r="453" spans="1:10" ht="15.75" hidden="1">
      <c r="A453" s="2" t="s">
        <v>19</v>
      </c>
      <c r="B453" s="18">
        <v>236</v>
      </c>
      <c r="C453" s="20"/>
      <c r="D453" s="13">
        <f t="shared" si="24"/>
        <v>236</v>
      </c>
      <c r="E453" s="20"/>
      <c r="F453" s="13">
        <f t="shared" si="27"/>
        <v>236</v>
      </c>
      <c r="G453" s="33"/>
      <c r="H453" s="13">
        <f t="shared" si="26"/>
        <v>236</v>
      </c>
      <c r="I453" s="13"/>
      <c r="J453" s="13">
        <f t="shared" si="25"/>
        <v>236</v>
      </c>
    </row>
    <row r="454" spans="1:10" ht="15.75" hidden="1">
      <c r="A454" s="2" t="s">
        <v>3</v>
      </c>
      <c r="B454" s="18">
        <v>97</v>
      </c>
      <c r="C454" s="20"/>
      <c r="D454" s="13">
        <f t="shared" si="24"/>
        <v>97</v>
      </c>
      <c r="E454" s="20"/>
      <c r="F454" s="13">
        <f t="shared" si="27"/>
        <v>97</v>
      </c>
      <c r="G454" s="33">
        <v>60</v>
      </c>
      <c r="H454" s="13">
        <f t="shared" si="26"/>
        <v>157</v>
      </c>
      <c r="I454" s="13"/>
      <c r="J454" s="13">
        <f t="shared" si="25"/>
        <v>157</v>
      </c>
    </row>
    <row r="455" spans="1:10" ht="15.75" hidden="1">
      <c r="A455" s="2" t="s">
        <v>4</v>
      </c>
      <c r="B455" s="18">
        <v>81</v>
      </c>
      <c r="C455" s="20"/>
      <c r="D455" s="13">
        <f t="shared" si="24"/>
        <v>81</v>
      </c>
      <c r="E455" s="20"/>
      <c r="F455" s="13">
        <f t="shared" si="27"/>
        <v>81</v>
      </c>
      <c r="G455" s="33"/>
      <c r="H455" s="13">
        <f t="shared" si="26"/>
        <v>81</v>
      </c>
      <c r="I455" s="13"/>
      <c r="J455" s="13">
        <f t="shared" si="25"/>
        <v>81</v>
      </c>
    </row>
    <row r="456" spans="1:10" ht="15.75" hidden="1">
      <c r="A456" s="2" t="s">
        <v>5</v>
      </c>
      <c r="B456" s="18">
        <v>7</v>
      </c>
      <c r="C456" s="20"/>
      <c r="D456" s="13">
        <f t="shared" si="24"/>
        <v>7</v>
      </c>
      <c r="E456" s="20"/>
      <c r="F456" s="13">
        <f t="shared" si="27"/>
        <v>7</v>
      </c>
      <c r="G456" s="33">
        <v>10</v>
      </c>
      <c r="H456" s="13">
        <f t="shared" si="26"/>
        <v>17</v>
      </c>
      <c r="I456" s="13"/>
      <c r="J456" s="13">
        <f t="shared" si="25"/>
        <v>17</v>
      </c>
    </row>
    <row r="457" spans="1:10" ht="15.75" hidden="1">
      <c r="A457" s="2" t="s">
        <v>6</v>
      </c>
      <c r="B457" s="18">
        <v>105</v>
      </c>
      <c r="C457" s="20"/>
      <c r="D457" s="13">
        <f t="shared" si="24"/>
        <v>105</v>
      </c>
      <c r="E457" s="20"/>
      <c r="F457" s="13">
        <f t="shared" si="27"/>
        <v>105</v>
      </c>
      <c r="G457" s="33"/>
      <c r="H457" s="13">
        <f t="shared" si="26"/>
        <v>105</v>
      </c>
      <c r="I457" s="13"/>
      <c r="J457" s="13">
        <f t="shared" si="25"/>
        <v>105</v>
      </c>
    </row>
    <row r="458" spans="1:10" ht="15.75" hidden="1">
      <c r="A458" s="2" t="s">
        <v>8</v>
      </c>
      <c r="B458" s="18"/>
      <c r="C458" s="20"/>
      <c r="D458" s="13"/>
      <c r="E458" s="20"/>
      <c r="F458" s="13"/>
      <c r="G458" s="33">
        <v>41</v>
      </c>
      <c r="H458" s="13">
        <f t="shared" si="26"/>
        <v>41</v>
      </c>
      <c r="I458" s="13"/>
      <c r="J458" s="13">
        <f t="shared" si="25"/>
        <v>41</v>
      </c>
    </row>
    <row r="459" spans="1:10" ht="15.75" hidden="1">
      <c r="A459" s="2" t="s">
        <v>9</v>
      </c>
      <c r="B459" s="18">
        <v>12</v>
      </c>
      <c r="C459" s="20"/>
      <c r="D459" s="13">
        <f t="shared" si="24"/>
        <v>12</v>
      </c>
      <c r="E459" s="20"/>
      <c r="F459" s="13">
        <f t="shared" si="27"/>
        <v>12</v>
      </c>
      <c r="G459" s="33"/>
      <c r="H459" s="13">
        <f t="shared" si="26"/>
        <v>12</v>
      </c>
      <c r="I459" s="13"/>
      <c r="J459" s="13">
        <f t="shared" ref="J459:J467" si="28">H459+I459</f>
        <v>12</v>
      </c>
    </row>
    <row r="460" spans="1:10" ht="15.75" hidden="1">
      <c r="A460" s="2" t="s">
        <v>10</v>
      </c>
      <c r="B460" s="18">
        <v>40</v>
      </c>
      <c r="C460" s="20"/>
      <c r="D460" s="13">
        <f t="shared" ref="D460:D466" si="29">B460+C460</f>
        <v>40</v>
      </c>
      <c r="E460" s="20"/>
      <c r="F460" s="13">
        <f t="shared" si="27"/>
        <v>40</v>
      </c>
      <c r="G460" s="33">
        <v>30</v>
      </c>
      <c r="H460" s="13">
        <f t="shared" si="26"/>
        <v>70</v>
      </c>
      <c r="I460" s="13"/>
      <c r="J460" s="13">
        <f t="shared" si="28"/>
        <v>70</v>
      </c>
    </row>
    <row r="461" spans="1:10" ht="15.75" hidden="1">
      <c r="A461" s="2" t="s">
        <v>17</v>
      </c>
      <c r="B461" s="18">
        <v>16</v>
      </c>
      <c r="C461" s="20"/>
      <c r="D461" s="13">
        <f t="shared" si="29"/>
        <v>16</v>
      </c>
      <c r="E461" s="20"/>
      <c r="F461" s="13">
        <f t="shared" si="27"/>
        <v>16</v>
      </c>
      <c r="G461" s="33"/>
      <c r="H461" s="13">
        <f t="shared" ref="H461:H467" si="30">F461+G461</f>
        <v>16</v>
      </c>
      <c r="I461" s="13"/>
      <c r="J461" s="13">
        <f t="shared" si="28"/>
        <v>16</v>
      </c>
    </row>
    <row r="462" spans="1:10" ht="15.75" hidden="1">
      <c r="A462" s="2" t="s">
        <v>12</v>
      </c>
      <c r="B462" s="18">
        <v>170</v>
      </c>
      <c r="C462" s="20"/>
      <c r="D462" s="13">
        <f t="shared" si="29"/>
        <v>170</v>
      </c>
      <c r="E462" s="20"/>
      <c r="F462" s="13">
        <f>D462+E462</f>
        <v>170</v>
      </c>
      <c r="G462" s="33"/>
      <c r="H462" s="13">
        <f t="shared" si="30"/>
        <v>170</v>
      </c>
      <c r="I462" s="13"/>
      <c r="J462" s="13">
        <f t="shared" si="28"/>
        <v>170</v>
      </c>
    </row>
    <row r="463" spans="1:10" ht="15.75" hidden="1">
      <c r="A463" s="2" t="s">
        <v>13</v>
      </c>
      <c r="B463" s="18">
        <v>145</v>
      </c>
      <c r="C463" s="20"/>
      <c r="D463" s="13">
        <f t="shared" si="29"/>
        <v>145</v>
      </c>
      <c r="E463" s="20"/>
      <c r="F463" s="13">
        <f>D463+E463</f>
        <v>145</v>
      </c>
      <c r="G463" s="33"/>
      <c r="H463" s="13">
        <f t="shared" si="30"/>
        <v>145</v>
      </c>
      <c r="I463" s="13"/>
      <c r="J463" s="13">
        <f t="shared" si="28"/>
        <v>145</v>
      </c>
    </row>
    <row r="464" spans="1:10" ht="15.75" hidden="1">
      <c r="A464" s="2" t="s">
        <v>14</v>
      </c>
      <c r="B464" s="18">
        <v>73</v>
      </c>
      <c r="C464" s="20"/>
      <c r="D464" s="13">
        <f t="shared" si="29"/>
        <v>73</v>
      </c>
      <c r="E464" s="20"/>
      <c r="F464" s="13">
        <f>D464+E464</f>
        <v>73</v>
      </c>
      <c r="G464" s="33"/>
      <c r="H464" s="13">
        <f t="shared" si="30"/>
        <v>73</v>
      </c>
      <c r="I464" s="13"/>
      <c r="J464" s="13">
        <f t="shared" si="28"/>
        <v>73</v>
      </c>
    </row>
    <row r="465" spans="1:10" ht="15.75" hidden="1">
      <c r="A465" s="2" t="s">
        <v>15</v>
      </c>
      <c r="B465" s="18">
        <v>65</v>
      </c>
      <c r="C465" s="20"/>
      <c r="D465" s="13">
        <f t="shared" si="29"/>
        <v>65</v>
      </c>
      <c r="E465" s="20"/>
      <c r="F465" s="13">
        <f>D465+E465</f>
        <v>65</v>
      </c>
      <c r="G465" s="33"/>
      <c r="H465" s="13">
        <f t="shared" si="30"/>
        <v>65</v>
      </c>
      <c r="I465" s="13"/>
      <c r="J465" s="13">
        <f t="shared" si="28"/>
        <v>65</v>
      </c>
    </row>
    <row r="466" spans="1:10" ht="15.75" hidden="1">
      <c r="A466" s="2" t="s">
        <v>16</v>
      </c>
      <c r="B466" s="18">
        <v>238</v>
      </c>
      <c r="C466" s="20"/>
      <c r="D466" s="13">
        <f t="shared" si="29"/>
        <v>238</v>
      </c>
      <c r="E466" s="20"/>
      <c r="F466" s="13">
        <f>D466+E466</f>
        <v>238</v>
      </c>
      <c r="G466" s="33"/>
      <c r="H466" s="13">
        <f t="shared" si="30"/>
        <v>238</v>
      </c>
      <c r="I466" s="13"/>
      <c r="J466" s="13">
        <f t="shared" si="28"/>
        <v>238</v>
      </c>
    </row>
    <row r="467" spans="1:10" ht="15.75" hidden="1">
      <c r="A467" s="7" t="s">
        <v>25</v>
      </c>
      <c r="B467" s="19">
        <f t="shared" ref="B467:G467" si="31">B10+B27+B69+B90+B111+B132+B153+B174+B195+B216+B237+B255+B276+B297+B318+B339+B360+B381+B402+B423+B444+B448+B48</f>
        <v>7818157</v>
      </c>
      <c r="C467" s="19">
        <f t="shared" si="31"/>
        <v>-1215830</v>
      </c>
      <c r="D467" s="12">
        <f t="shared" si="31"/>
        <v>6602327</v>
      </c>
      <c r="E467" s="19">
        <f t="shared" si="31"/>
        <v>4137</v>
      </c>
      <c r="F467" s="12">
        <f t="shared" si="31"/>
        <v>6606464</v>
      </c>
      <c r="G467" s="12">
        <f t="shared" si="31"/>
        <v>30928</v>
      </c>
      <c r="H467" s="12">
        <f t="shared" si="30"/>
        <v>6637392</v>
      </c>
      <c r="I467" s="12">
        <f>I10+I27+I69+I90+I111+I132+I153+I174+I195+I216+I237+I255+I276+I297+I318+I339+I360+I381+I402+I423+I444+I448+I48</f>
        <v>47858</v>
      </c>
      <c r="J467" s="12">
        <f t="shared" si="28"/>
        <v>6685250</v>
      </c>
    </row>
  </sheetData>
  <mergeCells count="5">
    <mergeCell ref="A7:J7"/>
    <mergeCell ref="A1:J1"/>
    <mergeCell ref="A2:J2"/>
    <mergeCell ref="A3:J3"/>
    <mergeCell ref="A6:J6"/>
  </mergeCells>
  <phoneticPr fontId="0" type="noConversion"/>
  <printOptions horizontalCentered="1"/>
  <pageMargins left="1.2598425196850394" right="0.59055118110236227" top="0.70866141732283472" bottom="0.62992125984251968" header="0.39370078740157483" footer="0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прил.7</vt:lpstr>
      <vt:lpstr>прил.7!Заголовки_для_печати</vt:lpstr>
      <vt:lpstr>прил.7!Область_печати</vt:lpstr>
    </vt:vector>
  </TitlesOfParts>
  <Company>Департамент Финансов Ярославской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Rachkova</dc:creator>
  <cp:lastModifiedBy>evstigneeva</cp:lastModifiedBy>
  <cp:lastPrinted>2010-09-27T10:23:50Z</cp:lastPrinted>
  <dcterms:created xsi:type="dcterms:W3CDTF">2004-12-08T05:54:04Z</dcterms:created>
  <dcterms:modified xsi:type="dcterms:W3CDTF">2010-10-05T09:41:14Z</dcterms:modified>
</cp:coreProperties>
</file>