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300" windowWidth="14400" windowHeight="1272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Лист2!$A$1:$Q$39</definedName>
  </definedNames>
  <calcPr calcId="145621" fullCalcOnLoad="1"/>
</workbook>
</file>

<file path=xl/calcChain.xml><?xml version="1.0" encoding="utf-8"?>
<calcChain xmlns="http://schemas.openxmlformats.org/spreadsheetml/2006/main">
  <c r="P38" i="2" l="1"/>
  <c r="P18" i="2"/>
  <c r="P16" i="2"/>
  <c r="P37" i="2"/>
  <c r="P15" i="2"/>
  <c r="Q19" i="2"/>
  <c r="Q18" i="2"/>
  <c r="Q38" i="2"/>
  <c r="P32" i="2"/>
  <c r="P29" i="2"/>
  <c r="Q33" i="2"/>
  <c r="Q14" i="2"/>
  <c r="Q12" i="2"/>
  <c r="Q10" i="2"/>
  <c r="Q35" i="2"/>
  <c r="Q34" i="2"/>
  <c r="P33" i="2"/>
  <c r="Q32" i="2"/>
  <c r="Q31" i="2"/>
  <c r="Q30" i="2"/>
  <c r="P30" i="2"/>
  <c r="P27" i="2"/>
  <c r="Q29" i="2"/>
  <c r="Q28" i="2"/>
  <c r="P28" i="2"/>
  <c r="Q26" i="2"/>
  <c r="Q25" i="2"/>
  <c r="P25" i="2"/>
  <c r="Q24" i="2"/>
  <c r="Q23" i="2"/>
  <c r="P23" i="2"/>
  <c r="Q22" i="2"/>
  <c r="Q21" i="2"/>
  <c r="Q20" i="2"/>
  <c r="P21" i="2"/>
  <c r="P20" i="2"/>
  <c r="Q17" i="2"/>
  <c r="Q16" i="2"/>
  <c r="Q37" i="2"/>
  <c r="Q13" i="2"/>
  <c r="P13" i="2"/>
  <c r="Q11" i="2"/>
  <c r="P11" i="2"/>
  <c r="P10" i="2"/>
  <c r="O38" i="2"/>
  <c r="O37" i="2"/>
  <c r="N38" i="2"/>
  <c r="N37" i="2"/>
  <c r="O35" i="2"/>
  <c r="O34" i="2"/>
  <c r="O33" i="2"/>
  <c r="N33" i="2"/>
  <c r="O32" i="2"/>
  <c r="O30" i="2"/>
  <c r="O31" i="2"/>
  <c r="N30" i="2"/>
  <c r="O29" i="2"/>
  <c r="O28" i="2"/>
  <c r="N28" i="2"/>
  <c r="N27" i="2"/>
  <c r="O26" i="2"/>
  <c r="O25" i="2"/>
  <c r="N25" i="2"/>
  <c r="O24" i="2"/>
  <c r="O23" i="2"/>
  <c r="N23" i="2"/>
  <c r="O22" i="2"/>
  <c r="O21" i="2"/>
  <c r="N21" i="2"/>
  <c r="N20" i="2"/>
  <c r="O19" i="2"/>
  <c r="O18" i="2"/>
  <c r="N18" i="2"/>
  <c r="O17" i="2"/>
  <c r="O16" i="2"/>
  <c r="N16" i="2"/>
  <c r="N15" i="2"/>
  <c r="O14" i="2"/>
  <c r="O13" i="2"/>
  <c r="N13" i="2"/>
  <c r="O12" i="2"/>
  <c r="O11" i="2"/>
  <c r="N11" i="2"/>
  <c r="N10" i="2"/>
  <c r="O10" i="2"/>
  <c r="O20" i="2"/>
  <c r="O27" i="2"/>
  <c r="L33" i="2"/>
  <c r="L30" i="2"/>
  <c r="L28" i="2"/>
  <c r="L27" i="2"/>
  <c r="L25" i="2"/>
  <c r="L23" i="2"/>
  <c r="L21" i="2"/>
  <c r="L20" i="2"/>
  <c r="L18" i="2"/>
  <c r="L16" i="2"/>
  <c r="L13" i="2"/>
  <c r="L11" i="2"/>
  <c r="L37" i="2"/>
  <c r="L38" i="2"/>
  <c r="L15" i="2"/>
  <c r="L10" i="2"/>
  <c r="L36" i="2"/>
  <c r="L39" i="2"/>
  <c r="J33" i="2"/>
  <c r="J30" i="2"/>
  <c r="J28" i="2"/>
  <c r="J25" i="2"/>
  <c r="J23" i="2"/>
  <c r="J21" i="2"/>
  <c r="J18" i="2"/>
  <c r="J16" i="2"/>
  <c r="J15" i="2"/>
  <c r="J13" i="2"/>
  <c r="J11" i="2"/>
  <c r="J37" i="2"/>
  <c r="J20" i="2"/>
  <c r="J27" i="2"/>
  <c r="J38" i="2"/>
  <c r="J36" i="2"/>
  <c r="J10" i="2"/>
  <c r="J39" i="2"/>
  <c r="H33" i="2"/>
  <c r="H30" i="2"/>
  <c r="H28" i="2"/>
  <c r="H25" i="2"/>
  <c r="H23" i="2"/>
  <c r="H21" i="2"/>
  <c r="H18" i="2"/>
  <c r="H16" i="2"/>
  <c r="H13" i="2"/>
  <c r="H38" i="2"/>
  <c r="H11" i="2"/>
  <c r="F33" i="2"/>
  <c r="H20" i="2"/>
  <c r="H37" i="2"/>
  <c r="H36" i="2"/>
  <c r="H27" i="2"/>
  <c r="H15" i="2"/>
  <c r="H10" i="2"/>
  <c r="H39" i="2"/>
  <c r="F27" i="2"/>
  <c r="F28" i="2"/>
  <c r="F30" i="2"/>
  <c r="F25" i="2"/>
  <c r="F23" i="2"/>
  <c r="F21" i="2"/>
  <c r="F18" i="2"/>
  <c r="F16" i="2"/>
  <c r="F13" i="2"/>
  <c r="F11" i="2"/>
  <c r="F38" i="2"/>
  <c r="F10" i="2"/>
  <c r="F37" i="2"/>
  <c r="F20" i="2"/>
  <c r="F15" i="2"/>
  <c r="F36" i="2"/>
  <c r="F39" i="2"/>
  <c r="D11" i="2"/>
  <c r="D13" i="2"/>
  <c r="D16" i="2"/>
  <c r="D15" i="2"/>
  <c r="D18" i="2"/>
  <c r="D21" i="2"/>
  <c r="D23" i="2"/>
  <c r="D25" i="2"/>
  <c r="D33" i="2"/>
  <c r="E12" i="2"/>
  <c r="G12" i="2"/>
  <c r="E14" i="2"/>
  <c r="G14" i="2"/>
  <c r="E17" i="2"/>
  <c r="G17" i="2"/>
  <c r="E19" i="2"/>
  <c r="G19" i="2"/>
  <c r="E22" i="2"/>
  <c r="G22" i="2"/>
  <c r="E24" i="2"/>
  <c r="G24" i="2"/>
  <c r="E25" i="2"/>
  <c r="E26" i="2"/>
  <c r="G26" i="2"/>
  <c r="E28" i="2"/>
  <c r="E29" i="2"/>
  <c r="G29" i="2"/>
  <c r="E30" i="2"/>
  <c r="E27" i="2"/>
  <c r="E31" i="2"/>
  <c r="G31" i="2"/>
  <c r="I31" i="2"/>
  <c r="K31" i="2"/>
  <c r="M31" i="2"/>
  <c r="E32" i="2"/>
  <c r="G32" i="2"/>
  <c r="E33" i="2"/>
  <c r="E34" i="2"/>
  <c r="G34" i="2"/>
  <c r="E35" i="2"/>
  <c r="G35" i="2"/>
  <c r="I35" i="2"/>
  <c r="K35" i="2"/>
  <c r="M35" i="2"/>
  <c r="G33" i="2"/>
  <c r="I34" i="2"/>
  <c r="G18" i="2"/>
  <c r="I19" i="2"/>
  <c r="G13" i="2"/>
  <c r="I14" i="2"/>
  <c r="G28" i="2"/>
  <c r="I29" i="2"/>
  <c r="G30" i="2"/>
  <c r="I32" i="2"/>
  <c r="G16" i="2"/>
  <c r="I17" i="2"/>
  <c r="G11" i="2"/>
  <c r="I12" i="2"/>
  <c r="D38" i="2"/>
  <c r="G23" i="2"/>
  <c r="I24" i="2"/>
  <c r="G25" i="2"/>
  <c r="I26" i="2"/>
  <c r="G21" i="2"/>
  <c r="G20" i="2"/>
  <c r="I22" i="2"/>
  <c r="D10" i="2"/>
  <c r="D37" i="2"/>
  <c r="D20" i="2"/>
  <c r="K26" i="2"/>
  <c r="I25" i="2"/>
  <c r="G15" i="2"/>
  <c r="K29" i="2"/>
  <c r="I28" i="2"/>
  <c r="I18" i="2"/>
  <c r="K19" i="2"/>
  <c r="K32" i="2"/>
  <c r="I30" i="2"/>
  <c r="I27" i="2"/>
  <c r="K22" i="2"/>
  <c r="I21" i="2"/>
  <c r="K24" i="2"/>
  <c r="I23" i="2"/>
  <c r="I20" i="2"/>
  <c r="G10" i="2"/>
  <c r="G37" i="2"/>
  <c r="G27" i="2"/>
  <c r="K14" i="2"/>
  <c r="I13" i="2"/>
  <c r="I38" i="2"/>
  <c r="K34" i="2"/>
  <c r="I33" i="2"/>
  <c r="K12" i="2"/>
  <c r="I11" i="2"/>
  <c r="I16" i="2"/>
  <c r="K17" i="2"/>
  <c r="G38" i="2"/>
  <c r="G36" i="2"/>
  <c r="D36" i="2"/>
  <c r="D39" i="2"/>
  <c r="G39" i="2"/>
  <c r="M22" i="2"/>
  <c r="M21" i="2"/>
  <c r="K21" i="2"/>
  <c r="K18" i="2"/>
  <c r="M19" i="2"/>
  <c r="M18" i="2"/>
  <c r="I37" i="2"/>
  <c r="I36" i="2"/>
  <c r="I39" i="2"/>
  <c r="I10" i="2"/>
  <c r="M12" i="2"/>
  <c r="M11" i="2"/>
  <c r="K11" i="2"/>
  <c r="M17" i="2"/>
  <c r="M16" i="2"/>
  <c r="K16" i="2"/>
  <c r="K23" i="2"/>
  <c r="K20" i="2"/>
  <c r="M24" i="2"/>
  <c r="M23" i="2"/>
  <c r="M26" i="2"/>
  <c r="M25" i="2"/>
  <c r="K25" i="2"/>
  <c r="K13" i="2"/>
  <c r="K38" i="2"/>
  <c r="M14" i="2"/>
  <c r="M13" i="2"/>
  <c r="M38" i="2"/>
  <c r="I15" i="2"/>
  <c r="M34" i="2"/>
  <c r="M33" i="2"/>
  <c r="K33" i="2"/>
  <c r="K30" i="2"/>
  <c r="K27" i="2"/>
  <c r="M32" i="2"/>
  <c r="M30" i="2"/>
  <c r="M27" i="2"/>
  <c r="K28" i="2"/>
  <c r="M29" i="2"/>
  <c r="M28" i="2"/>
  <c r="C32" i="2"/>
  <c r="M15" i="2"/>
  <c r="M20" i="2"/>
  <c r="K10" i="2"/>
  <c r="K37" i="2"/>
  <c r="M37" i="2"/>
  <c r="M36" i="2"/>
  <c r="M10" i="2"/>
  <c r="K36" i="2"/>
  <c r="K15" i="2"/>
  <c r="C25" i="2"/>
  <c r="K39" i="2"/>
  <c r="M39" i="2"/>
  <c r="C11" i="2"/>
  <c r="C13" i="2"/>
  <c r="C16" i="2"/>
  <c r="E16" i="2"/>
  <c r="C18" i="2"/>
  <c r="E18" i="2"/>
  <c r="C21" i="2"/>
  <c r="E21" i="2"/>
  <c r="C23" i="2"/>
  <c r="E23" i="2"/>
  <c r="C28" i="2"/>
  <c r="C30" i="2"/>
  <c r="C33" i="2"/>
  <c r="C34" i="1"/>
  <c r="C32" i="1"/>
  <c r="C29" i="1"/>
  <c r="C38" i="1"/>
  <c r="C40" i="1"/>
  <c r="C30" i="1"/>
  <c r="C13" i="1"/>
  <c r="C12" i="1"/>
  <c r="C53" i="1"/>
  <c r="C15" i="1"/>
  <c r="C18" i="1"/>
  <c r="C17" i="1"/>
  <c r="C21" i="1"/>
  <c r="C49" i="1"/>
  <c r="C42" i="1"/>
  <c r="C36" i="1"/>
  <c r="C45" i="1"/>
  <c r="C44" i="1"/>
  <c r="C47" i="1"/>
  <c r="E13" i="2"/>
  <c r="E38" i="2"/>
  <c r="C38" i="2"/>
  <c r="E11" i="2"/>
  <c r="E37" i="2"/>
  <c r="C37" i="2"/>
  <c r="C15" i="2"/>
  <c r="E15" i="2"/>
  <c r="C27" i="2"/>
  <c r="C20" i="2"/>
  <c r="E20" i="2"/>
  <c r="C10" i="2"/>
  <c r="E10" i="2"/>
  <c r="C36" i="2"/>
  <c r="C39" i="2"/>
  <c r="E39" i="2"/>
  <c r="E36" i="2"/>
  <c r="N36" i="2"/>
  <c r="N39" i="2"/>
  <c r="O15" i="2"/>
  <c r="O36" i="2"/>
  <c r="O39" i="2"/>
  <c r="Q27" i="2"/>
  <c r="Q36" i="2"/>
  <c r="P39" i="2"/>
  <c r="P36" i="2"/>
  <c r="Q15" i="2"/>
  <c r="Q39" i="2"/>
</calcChain>
</file>

<file path=xl/sharedStrings.xml><?xml version="1.0" encoding="utf-8"?>
<sst xmlns="http://schemas.openxmlformats.org/spreadsheetml/2006/main" count="175" uniqueCount="143">
  <si>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</si>
  <si>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</si>
  <si>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</si>
  <si>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</si>
  <si>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</si>
  <si>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</si>
  <si>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</si>
  <si>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</si>
  <si>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</si>
  <si>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</si>
  <si>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</si>
  <si>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</si>
  <si>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</si>
  <si>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</si>
  <si>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</si>
  <si>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</si>
  <si>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</si>
  <si>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</si>
  <si>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</si>
  <si>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</si>
  <si>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</si>
  <si>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</si>
  <si>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</si>
  <si>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</si>
  <si>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</si>
  <si>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</si>
  <si>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</si>
  <si>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</si>
  <si>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</si>
  <si>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</si>
  <si>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</si>
  <si>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</si>
  <si>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</si>
  <si>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</si>
  <si>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</si>
  <si>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</si>
  <si>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</si>
  <si>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</si>
  <si>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</si>
  <si>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</si>
  <si>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</si>
  <si>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</si>
  <si>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</si>
  <si>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</si>
  <si>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</si>
  <si>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</si>
  <si>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</si>
  <si>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</si>
  <si>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</si>
  <si>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</si>
  <si>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</si>
  <si>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</si>
  <si>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</si>
  <si>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</si>
  <si>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</si>
  <si>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</si>
  <si>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</si>
  <si>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</si>
  <si>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</si>
  <si>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</si>
  <si>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</si>
  <si>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</si>
  <si>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</si>
  <si>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</si>
  <si>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</si>
  <si>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</si>
  <si>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</si>
  <si>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</si>
  <si>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</si>
  <si>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</si>
  <si>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</si>
  <si>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</si>
  <si>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</si>
  <si>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</si>
  <si>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</si>
  <si>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</si>
  <si>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</si>
  <si>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</si>
  <si>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</si>
  <si>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</si>
  <si>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</si>
  <si>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</si>
  <si>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</si>
  <si>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</si>
  <si>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</si>
  <si>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</si>
  <si>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</si>
  <si>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</si>
  <si>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</si>
  <si>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</si>
  <si>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</si>
  <si>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</si>
  <si>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</si>
  <si>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</si>
  <si>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</si>
  <si>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</si>
  <si>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</si>
  <si>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</si>
  <si>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</si>
  <si>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</si>
  <si>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</si>
  <si>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</si>
  <si>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</si>
  <si>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</si>
  <si>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</si>
  <si>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</si>
  <si>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</si>
  <si>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</si>
  <si>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</si>
  <si>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</si>
  <si>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</si>
  <si>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</si>
  <si>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</si>
  <si>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</si>
  <si>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</si>
  <si>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</si>
  <si>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</si>
  <si>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</si>
  <si>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</si>
  <si>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</si>
  <si>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</si>
  <si>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</si>
  <si>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</si>
  <si>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906 01 06 10 01 02 0000 510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</si>
  <si>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</si>
  <si>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</si>
  <si>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</si>
  <si>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 xml:space="preserve">на 2017 год </t>
  </si>
  <si>
    <t>2017 год
(руб.)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</si>
  <si>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</si>
  <si>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</si>
  <si>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</si>
  <si>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Поправки </t>
  </si>
  <si>
    <t>Уточнение февраля</t>
  </si>
  <si>
    <t>Уточнение апреля</t>
  </si>
  <si>
    <t>Уточнение июня</t>
  </si>
  <si>
    <t>Уточнение сентября</t>
  </si>
  <si>
    <t>Уточнение октября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</si>
  <si>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</si>
  <si>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</t>
  </si>
  <si>
    <t>от ______________ № _______</t>
  </si>
  <si>
    <t>Уточнение декабрь</t>
  </si>
  <si>
    <t xml:space="preserve">Приложение 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</si>
</sst>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2" borderId="0" xfId="0" applyFont="1" applyFill="1"/>
    <xf numFmtId="0" fontId="9" fillId="2" borderId="0" xfId="0" applyFont="1" applyFill="1"/>
    <xf numFmtId="0" fontId="6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0" fontId="1" fillId="0" borderId="1" xfId="0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9" fillId="0" borderId="1" xfId="0" applyFont="1" applyFill="1" applyBorder="1"/>
    <xf numFmtId="3" fontId="10" fillId="0" borderId="1" xfId="0" applyNumberFormat="1" applyFont="1" applyFill="1" applyBorder="1"/>
    <xf numFmtId="0" fontId="7" fillId="0" borderId="1" xfId="0" applyFont="1" applyFill="1" applyBorder="1"/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3" fontId="3" fillId="0" borderId="0" xfId="0" applyNumberFormat="1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2" t="s">
        <v>70</v>
      </c>
      <c r="B2" s="52"/>
      <c r="C2" s="52"/>
    </row>
    <row r="3" spans="1:3" ht="15.75" x14ac:dyDescent="0.25">
      <c r="A3" s="52" t="s">
        <v>62</v>
      </c>
      <c r="B3" s="52"/>
      <c r="C3" s="52"/>
    </row>
    <row r="4" spans="1:3" ht="15.75" x14ac:dyDescent="0.25">
      <c r="A4" s="52" t="s">
        <v>63</v>
      </c>
      <c r="B4" s="52"/>
      <c r="C4" s="52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1" t="s">
        <v>21</v>
      </c>
      <c r="B7" s="51"/>
      <c r="C7" s="51"/>
    </row>
    <row r="8" spans="1:3" ht="18.75" x14ac:dyDescent="0.3">
      <c r="A8" s="51" t="s">
        <v>67</v>
      </c>
      <c r="B8" s="51"/>
      <c r="C8" s="51"/>
    </row>
    <row r="9" spans="1:3" ht="18.75" x14ac:dyDescent="0.3">
      <c r="A9" s="51" t="s">
        <v>69</v>
      </c>
      <c r="B9" s="51"/>
      <c r="C9" s="51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tabSelected="1" view="pageBreakPreview" zoomScaleNormal="100" zoomScaleSheetLayoutView="100" workbookViewId="0">
      <selection activeCell="Q34" sqref="Q34"/>
    </sheetView>
  </sheetViews>
  <sheetFormatPr defaultRowHeight="12.75" x14ac:dyDescent="0.2"/>
  <cols>
    <col min="1" max="1" width="27.85546875" style="26" customWidth="1"/>
    <col min="2" max="2" width="44.5703125" style="26" customWidth="1"/>
    <col min="3" max="3" width="15.42578125" style="26" hidden="1" customWidth="1"/>
    <col min="4" max="4" width="13.42578125" style="26" hidden="1" customWidth="1"/>
    <col min="5" max="5" width="17.28515625" style="26" hidden="1" customWidth="1"/>
    <col min="6" max="6" width="16.5703125" style="26" hidden="1" customWidth="1"/>
    <col min="7" max="7" width="17.140625" style="26" hidden="1" customWidth="1"/>
    <col min="8" max="11" width="16.140625" style="26" hidden="1" customWidth="1"/>
    <col min="12" max="12" width="15.140625" style="26" hidden="1" customWidth="1"/>
    <col min="13" max="16" width="16.140625" style="26" hidden="1" customWidth="1"/>
    <col min="17" max="17" width="17.5703125" style="21" customWidth="1"/>
    <col min="18" max="16384" width="9.140625" style="21"/>
  </cols>
  <sheetData>
    <row r="1" spans="1:17" ht="15.75" customHeight="1" x14ac:dyDescent="0.25">
      <c r="A1" s="54" t="s">
        <v>142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</row>
    <row r="2" spans="1:17" ht="15.75" customHeight="1" x14ac:dyDescent="0.25">
      <c r="A2" s="54" t="s">
        <v>62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17" ht="14.25" customHeight="1" x14ac:dyDescent="0.25">
      <c r="A3" s="54" t="s">
        <v>140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1:17" ht="22.5" customHeight="1" x14ac:dyDescent="0.25">
      <c r="A4" s="25"/>
      <c r="B4" s="25"/>
      <c r="C4" s="25"/>
    </row>
    <row r="5" spans="1:17" ht="18.75" x14ac:dyDescent="0.3">
      <c r="A5" s="55" t="s">
        <v>21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</row>
    <row r="6" spans="1:17" ht="18" customHeight="1" x14ac:dyDescent="0.3">
      <c r="A6" s="55" t="s">
        <v>104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</row>
    <row r="7" spans="1:17" ht="18.75" x14ac:dyDescent="0.3">
      <c r="A7" s="55" t="s">
        <v>127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</row>
    <row r="8" spans="1:17" ht="12" customHeight="1" x14ac:dyDescent="0.3">
      <c r="A8" s="53"/>
      <c r="B8" s="53"/>
    </row>
    <row r="9" spans="1:17" ht="34.5" customHeight="1" x14ac:dyDescent="0.2">
      <c r="A9" s="27" t="s">
        <v>5</v>
      </c>
      <c r="B9" s="27" t="s">
        <v>20</v>
      </c>
      <c r="C9" s="24" t="s">
        <v>128</v>
      </c>
      <c r="D9" s="24" t="s">
        <v>132</v>
      </c>
      <c r="E9" s="24" t="s">
        <v>128</v>
      </c>
      <c r="F9" s="24" t="s">
        <v>133</v>
      </c>
      <c r="G9" s="24" t="s">
        <v>128</v>
      </c>
      <c r="H9" s="24" t="s">
        <v>134</v>
      </c>
      <c r="I9" s="24" t="s">
        <v>128</v>
      </c>
      <c r="J9" s="24" t="s">
        <v>135</v>
      </c>
      <c r="K9" s="24" t="s">
        <v>128</v>
      </c>
      <c r="L9" s="24" t="s">
        <v>136</v>
      </c>
      <c r="M9" s="24" t="s">
        <v>128</v>
      </c>
      <c r="N9" s="24" t="s">
        <v>137</v>
      </c>
      <c r="O9" s="24" t="s">
        <v>128</v>
      </c>
      <c r="P9" s="50" t="s">
        <v>141</v>
      </c>
      <c r="Q9" s="24" t="s">
        <v>128</v>
      </c>
    </row>
    <row r="10" spans="1:17" ht="51" customHeight="1" x14ac:dyDescent="0.25">
      <c r="A10" s="28" t="s">
        <v>22</v>
      </c>
      <c r="B10" s="29" t="s">
        <v>71</v>
      </c>
      <c r="C10" s="30">
        <f>C11-C13</f>
        <v>6750000000</v>
      </c>
      <c r="D10" s="30">
        <f>D11-D13</f>
        <v>0</v>
      </c>
      <c r="E10" s="30">
        <f t="shared" ref="E10:E26" si="0">C10+D10</f>
        <v>6750000000</v>
      </c>
      <c r="F10" s="30">
        <f t="shared" ref="F10:O10" si="1">F11-F13</f>
        <v>0</v>
      </c>
      <c r="G10" s="30">
        <f t="shared" si="1"/>
        <v>6750000000</v>
      </c>
      <c r="H10" s="30">
        <f t="shared" si="1"/>
        <v>0</v>
      </c>
      <c r="I10" s="30">
        <f t="shared" si="1"/>
        <v>6750000000</v>
      </c>
      <c r="J10" s="30">
        <f t="shared" si="1"/>
        <v>0</v>
      </c>
      <c r="K10" s="30">
        <f t="shared" si="1"/>
        <v>6750000000</v>
      </c>
      <c r="L10" s="30">
        <f t="shared" si="1"/>
        <v>0</v>
      </c>
      <c r="M10" s="30">
        <f t="shared" si="1"/>
        <v>6750000000</v>
      </c>
      <c r="N10" s="30">
        <f t="shared" si="1"/>
        <v>0</v>
      </c>
      <c r="O10" s="30">
        <f t="shared" si="1"/>
        <v>6750000000</v>
      </c>
      <c r="P10" s="30">
        <f>P11-P13</f>
        <v>0</v>
      </c>
      <c r="Q10" s="30">
        <f>Q11-Q13</f>
        <v>6750000000</v>
      </c>
    </row>
    <row r="11" spans="1:17" ht="63.75" customHeight="1" x14ac:dyDescent="0.25">
      <c r="A11" s="28" t="s">
        <v>23</v>
      </c>
      <c r="B11" s="29" t="s">
        <v>72</v>
      </c>
      <c r="C11" s="30">
        <f t="shared" ref="C11:P11" si="2">C12</f>
        <v>10000000000</v>
      </c>
      <c r="D11" s="30">
        <f t="shared" si="2"/>
        <v>0</v>
      </c>
      <c r="E11" s="30">
        <f t="shared" si="0"/>
        <v>10000000000</v>
      </c>
      <c r="F11" s="30">
        <f t="shared" si="2"/>
        <v>0</v>
      </c>
      <c r="G11" s="30">
        <f t="shared" si="2"/>
        <v>10000000000</v>
      </c>
      <c r="H11" s="30">
        <f t="shared" si="2"/>
        <v>0</v>
      </c>
      <c r="I11" s="30">
        <f t="shared" si="2"/>
        <v>10000000000</v>
      </c>
      <c r="J11" s="30">
        <f t="shared" si="2"/>
        <v>0</v>
      </c>
      <c r="K11" s="30">
        <f t="shared" si="2"/>
        <v>10000000000</v>
      </c>
      <c r="L11" s="30">
        <f t="shared" si="2"/>
        <v>0</v>
      </c>
      <c r="M11" s="30">
        <f>M12</f>
        <v>10000000000</v>
      </c>
      <c r="N11" s="30">
        <f t="shared" si="2"/>
        <v>0</v>
      </c>
      <c r="O11" s="30">
        <f>O12</f>
        <v>10000000000</v>
      </c>
      <c r="P11" s="30">
        <f t="shared" si="2"/>
        <v>0</v>
      </c>
      <c r="Q11" s="30">
        <f>Q12</f>
        <v>10000000000</v>
      </c>
    </row>
    <row r="12" spans="1:17" ht="64.5" customHeight="1" x14ac:dyDescent="0.25">
      <c r="A12" s="31" t="s">
        <v>7</v>
      </c>
      <c r="B12" s="32" t="s">
        <v>114</v>
      </c>
      <c r="C12" s="33">
        <v>10000000000</v>
      </c>
      <c r="D12" s="34"/>
      <c r="E12" s="33">
        <f t="shared" si="0"/>
        <v>10000000000</v>
      </c>
      <c r="F12" s="34"/>
      <c r="G12" s="33">
        <f>E12+F12</f>
        <v>10000000000</v>
      </c>
      <c r="H12" s="34"/>
      <c r="I12" s="33">
        <f>G12+H12</f>
        <v>10000000000</v>
      </c>
      <c r="J12" s="34"/>
      <c r="K12" s="33">
        <f>I12+J12</f>
        <v>10000000000</v>
      </c>
      <c r="L12" s="34"/>
      <c r="M12" s="33">
        <f>K12+L12</f>
        <v>10000000000</v>
      </c>
      <c r="N12" s="34"/>
      <c r="O12" s="33">
        <f>M12+N12</f>
        <v>10000000000</v>
      </c>
      <c r="P12" s="34"/>
      <c r="Q12" s="33">
        <f>O12+P12</f>
        <v>10000000000</v>
      </c>
    </row>
    <row r="13" spans="1:17" ht="66.75" customHeight="1" x14ac:dyDescent="0.25">
      <c r="A13" s="28" t="s">
        <v>24</v>
      </c>
      <c r="B13" s="29" t="s">
        <v>91</v>
      </c>
      <c r="C13" s="30">
        <f t="shared" ref="C13:P13" si="3">C14</f>
        <v>3250000000</v>
      </c>
      <c r="D13" s="30">
        <f t="shared" si="3"/>
        <v>0</v>
      </c>
      <c r="E13" s="30">
        <f t="shared" si="0"/>
        <v>3250000000</v>
      </c>
      <c r="F13" s="30">
        <f t="shared" si="3"/>
        <v>0</v>
      </c>
      <c r="G13" s="30">
        <f t="shared" si="3"/>
        <v>3250000000</v>
      </c>
      <c r="H13" s="30">
        <f t="shared" si="3"/>
        <v>0</v>
      </c>
      <c r="I13" s="30">
        <f t="shared" si="3"/>
        <v>3250000000</v>
      </c>
      <c r="J13" s="30">
        <f t="shared" si="3"/>
        <v>0</v>
      </c>
      <c r="K13" s="30">
        <f t="shared" si="3"/>
        <v>3250000000</v>
      </c>
      <c r="L13" s="30">
        <f t="shared" si="3"/>
        <v>0</v>
      </c>
      <c r="M13" s="30">
        <f>M14</f>
        <v>3250000000</v>
      </c>
      <c r="N13" s="30">
        <f t="shared" si="3"/>
        <v>0</v>
      </c>
      <c r="O13" s="30">
        <f>O14</f>
        <v>3250000000</v>
      </c>
      <c r="P13" s="30">
        <f t="shared" si="3"/>
        <v>0</v>
      </c>
      <c r="Q13" s="30">
        <f>Q14</f>
        <v>3250000000</v>
      </c>
    </row>
    <row r="14" spans="1:17" ht="63" customHeight="1" x14ac:dyDescent="0.25">
      <c r="A14" s="31" t="s">
        <v>8</v>
      </c>
      <c r="B14" s="32" t="s">
        <v>105</v>
      </c>
      <c r="C14" s="33">
        <v>3250000000</v>
      </c>
      <c r="D14" s="34"/>
      <c r="E14" s="33">
        <f t="shared" si="0"/>
        <v>3250000000</v>
      </c>
      <c r="F14" s="34"/>
      <c r="G14" s="33">
        <f>E14+F14</f>
        <v>3250000000</v>
      </c>
      <c r="H14" s="34"/>
      <c r="I14" s="33">
        <f>G14+H14</f>
        <v>3250000000</v>
      </c>
      <c r="J14" s="34"/>
      <c r="K14" s="33">
        <f>I14+J14</f>
        <v>3250000000</v>
      </c>
      <c r="L14" s="34"/>
      <c r="M14" s="33">
        <f>K14+L14</f>
        <v>3250000000</v>
      </c>
      <c r="N14" s="34"/>
      <c r="O14" s="33">
        <f>M14+N14</f>
        <v>3250000000</v>
      </c>
      <c r="P14" s="34"/>
      <c r="Q14" s="33">
        <f>O14+P14</f>
        <v>3250000000</v>
      </c>
    </row>
    <row r="15" spans="1:17" ht="31.5" x14ac:dyDescent="0.25">
      <c r="A15" s="28" t="s">
        <v>73</v>
      </c>
      <c r="B15" s="29" t="s">
        <v>74</v>
      </c>
      <c r="C15" s="30">
        <f>C16-C18</f>
        <v>-4326153624</v>
      </c>
      <c r="D15" s="30">
        <f>D16-D18</f>
        <v>0</v>
      </c>
      <c r="E15" s="30">
        <f t="shared" si="0"/>
        <v>-4326153624</v>
      </c>
      <c r="F15" s="30">
        <f t="shared" ref="F15:O15" si="4">F16-F18</f>
        <v>-2023819000</v>
      </c>
      <c r="G15" s="30">
        <f t="shared" si="4"/>
        <v>-6349972624</v>
      </c>
      <c r="H15" s="30">
        <f t="shared" si="4"/>
        <v>0</v>
      </c>
      <c r="I15" s="30">
        <f t="shared" si="4"/>
        <v>-6349972624</v>
      </c>
      <c r="J15" s="30">
        <f t="shared" si="4"/>
        <v>0</v>
      </c>
      <c r="K15" s="30">
        <f t="shared" si="4"/>
        <v>-6349972624</v>
      </c>
      <c r="L15" s="30">
        <f t="shared" si="4"/>
        <v>0</v>
      </c>
      <c r="M15" s="30">
        <f t="shared" si="4"/>
        <v>-6349972624</v>
      </c>
      <c r="N15" s="30">
        <f t="shared" si="4"/>
        <v>-456299000</v>
      </c>
      <c r="O15" s="30">
        <f t="shared" si="4"/>
        <v>-6806271624</v>
      </c>
      <c r="P15" s="30">
        <f>P16-P18</f>
        <v>30114</v>
      </c>
      <c r="Q15" s="30">
        <f>Q16-Q18</f>
        <v>-6806241510</v>
      </c>
    </row>
    <row r="16" spans="1:17" ht="47.25" customHeight="1" x14ac:dyDescent="0.25">
      <c r="A16" s="28" t="s">
        <v>75</v>
      </c>
      <c r="B16" s="29" t="s">
        <v>76</v>
      </c>
      <c r="C16" s="30">
        <f t="shared" ref="C16:P16" si="5">C17</f>
        <v>5250196376</v>
      </c>
      <c r="D16" s="30">
        <f t="shared" si="5"/>
        <v>0</v>
      </c>
      <c r="E16" s="30">
        <f t="shared" si="0"/>
        <v>5250196376</v>
      </c>
      <c r="F16" s="30">
        <f t="shared" si="5"/>
        <v>12578982000</v>
      </c>
      <c r="G16" s="30">
        <f t="shared" si="5"/>
        <v>17829178376</v>
      </c>
      <c r="H16" s="30">
        <f t="shared" si="5"/>
        <v>9000000000</v>
      </c>
      <c r="I16" s="30">
        <f t="shared" si="5"/>
        <v>26829178376</v>
      </c>
      <c r="J16" s="30">
        <f t="shared" si="5"/>
        <v>0</v>
      </c>
      <c r="K16" s="30">
        <f t="shared" si="5"/>
        <v>26829178376</v>
      </c>
      <c r="L16" s="30">
        <f t="shared" si="5"/>
        <v>0</v>
      </c>
      <c r="M16" s="30">
        <f>M17</f>
        <v>26829178376</v>
      </c>
      <c r="N16" s="30">
        <f t="shared" si="5"/>
        <v>-456299000</v>
      </c>
      <c r="O16" s="30">
        <f>O17</f>
        <v>26372879376</v>
      </c>
      <c r="P16" s="30">
        <f t="shared" si="5"/>
        <v>-5832473886</v>
      </c>
      <c r="Q16" s="30">
        <f>Q17</f>
        <v>20540405490</v>
      </c>
    </row>
    <row r="17" spans="1:17" ht="63" customHeight="1" x14ac:dyDescent="0.25">
      <c r="A17" s="31" t="s">
        <v>77</v>
      </c>
      <c r="B17" s="32" t="s">
        <v>106</v>
      </c>
      <c r="C17" s="33">
        <v>5250196376</v>
      </c>
      <c r="D17" s="34"/>
      <c r="E17" s="33">
        <f t="shared" si="0"/>
        <v>5250196376</v>
      </c>
      <c r="F17" s="33">
        <v>12578982000</v>
      </c>
      <c r="G17" s="33">
        <f>E17+F17</f>
        <v>17829178376</v>
      </c>
      <c r="H17" s="33">
        <v>9000000000</v>
      </c>
      <c r="I17" s="33">
        <f>G17+H17</f>
        <v>26829178376</v>
      </c>
      <c r="J17" s="33"/>
      <c r="K17" s="33">
        <f>I17+J17</f>
        <v>26829178376</v>
      </c>
      <c r="L17" s="33"/>
      <c r="M17" s="33">
        <f>K17+L17</f>
        <v>26829178376</v>
      </c>
      <c r="N17" s="33">
        <v>-456299000</v>
      </c>
      <c r="O17" s="33">
        <f>M17+N17</f>
        <v>26372879376</v>
      </c>
      <c r="P17" s="33">
        <v>-5832473886</v>
      </c>
      <c r="Q17" s="33">
        <f>O17+P17</f>
        <v>20540405490</v>
      </c>
    </row>
    <row r="18" spans="1:17" ht="47.25" customHeight="1" x14ac:dyDescent="0.25">
      <c r="A18" s="28" t="s">
        <v>78</v>
      </c>
      <c r="B18" s="29" t="s">
        <v>79</v>
      </c>
      <c r="C18" s="30">
        <f t="shared" ref="C18:N18" si="6">C19</f>
        <v>9576350000</v>
      </c>
      <c r="D18" s="30">
        <f t="shared" si="6"/>
        <v>0</v>
      </c>
      <c r="E18" s="30">
        <f t="shared" si="0"/>
        <v>9576350000</v>
      </c>
      <c r="F18" s="30">
        <f t="shared" si="6"/>
        <v>14602801000</v>
      </c>
      <c r="G18" s="30">
        <f t="shared" si="6"/>
        <v>24179151000</v>
      </c>
      <c r="H18" s="30">
        <f t="shared" si="6"/>
        <v>9000000000</v>
      </c>
      <c r="I18" s="30">
        <f t="shared" si="6"/>
        <v>33179151000</v>
      </c>
      <c r="J18" s="30">
        <f t="shared" si="6"/>
        <v>0</v>
      </c>
      <c r="K18" s="30">
        <f t="shared" si="6"/>
        <v>33179151000</v>
      </c>
      <c r="L18" s="30">
        <f t="shared" si="6"/>
        <v>0</v>
      </c>
      <c r="M18" s="30">
        <f>M19</f>
        <v>33179151000</v>
      </c>
      <c r="N18" s="30">
        <f t="shared" si="6"/>
        <v>0</v>
      </c>
      <c r="O18" s="30">
        <f>O19</f>
        <v>33179151000</v>
      </c>
      <c r="P18" s="30">
        <f>P19</f>
        <v>-5832504000</v>
      </c>
      <c r="Q18" s="30">
        <f>Q19</f>
        <v>27346647000</v>
      </c>
    </row>
    <row r="19" spans="1:17" ht="47.45" customHeight="1" x14ac:dyDescent="0.25">
      <c r="A19" s="31" t="s">
        <v>80</v>
      </c>
      <c r="B19" s="32" t="s">
        <v>107</v>
      </c>
      <c r="C19" s="33">
        <v>9576350000</v>
      </c>
      <c r="D19" s="34"/>
      <c r="E19" s="33">
        <f t="shared" si="0"/>
        <v>9576350000</v>
      </c>
      <c r="F19" s="33">
        <v>14602801000</v>
      </c>
      <c r="G19" s="33">
        <f>E19+F19</f>
        <v>24179151000</v>
      </c>
      <c r="H19" s="33">
        <v>9000000000</v>
      </c>
      <c r="I19" s="33">
        <f>G19+H19</f>
        <v>33179151000</v>
      </c>
      <c r="J19" s="33"/>
      <c r="K19" s="33">
        <f>I19+J19</f>
        <v>33179151000</v>
      </c>
      <c r="L19" s="33"/>
      <c r="M19" s="33">
        <f>K19+L19</f>
        <v>33179151000</v>
      </c>
      <c r="N19" s="33"/>
      <c r="O19" s="33">
        <f>M19+N19</f>
        <v>33179151000</v>
      </c>
      <c r="P19" s="33">
        <v>-5832504000</v>
      </c>
      <c r="Q19" s="33">
        <f>O19+P19</f>
        <v>27346647000</v>
      </c>
    </row>
    <row r="20" spans="1:17" ht="32.450000000000003" customHeight="1" x14ac:dyDescent="0.25">
      <c r="A20" s="28" t="s">
        <v>81</v>
      </c>
      <c r="B20" s="29" t="s">
        <v>94</v>
      </c>
      <c r="C20" s="30">
        <f>C21-C23</f>
        <v>-2429068000</v>
      </c>
      <c r="D20" s="30">
        <f>D21-D23</f>
        <v>0</v>
      </c>
      <c r="E20" s="30">
        <f t="shared" si="0"/>
        <v>-2429068000</v>
      </c>
      <c r="F20" s="30">
        <f t="shared" ref="F20:O20" si="7">F21-F23</f>
        <v>2023819000</v>
      </c>
      <c r="G20" s="30">
        <f t="shared" si="7"/>
        <v>-405249000</v>
      </c>
      <c r="H20" s="30">
        <f t="shared" si="7"/>
        <v>0</v>
      </c>
      <c r="I20" s="30">
        <f t="shared" si="7"/>
        <v>-405249000</v>
      </c>
      <c r="J20" s="30">
        <f t="shared" si="7"/>
        <v>0</v>
      </c>
      <c r="K20" s="30">
        <f t="shared" si="7"/>
        <v>-405249000</v>
      </c>
      <c r="L20" s="30">
        <f t="shared" si="7"/>
        <v>0</v>
      </c>
      <c r="M20" s="30">
        <f t="shared" si="7"/>
        <v>-405249000</v>
      </c>
      <c r="N20" s="30">
        <f t="shared" si="7"/>
        <v>456299000</v>
      </c>
      <c r="O20" s="30">
        <f t="shared" si="7"/>
        <v>51050000</v>
      </c>
      <c r="P20" s="30">
        <f>P21-P23</f>
        <v>763155000</v>
      </c>
      <c r="Q20" s="30">
        <f>Q21-Q23</f>
        <v>814205000</v>
      </c>
    </row>
    <row r="21" spans="1:17" ht="51" customHeight="1" x14ac:dyDescent="0.25">
      <c r="A21" s="28" t="s">
        <v>108</v>
      </c>
      <c r="B21" s="29" t="s">
        <v>95</v>
      </c>
      <c r="C21" s="30">
        <f t="shared" ref="C21:Q21" si="8">C22</f>
        <v>4116448416</v>
      </c>
      <c r="D21" s="30">
        <f t="shared" si="8"/>
        <v>-120101666</v>
      </c>
      <c r="E21" s="30">
        <f t="shared" si="0"/>
        <v>3996346750</v>
      </c>
      <c r="F21" s="30">
        <f t="shared" si="8"/>
        <v>2125069394</v>
      </c>
      <c r="G21" s="30">
        <f t="shared" si="8"/>
        <v>6121416144</v>
      </c>
      <c r="H21" s="30">
        <f t="shared" si="8"/>
        <v>0</v>
      </c>
      <c r="I21" s="30">
        <f t="shared" si="8"/>
        <v>6121416144</v>
      </c>
      <c r="J21" s="30">
        <f t="shared" si="8"/>
        <v>0</v>
      </c>
      <c r="K21" s="30">
        <f t="shared" si="8"/>
        <v>6121416144</v>
      </c>
      <c r="L21" s="30">
        <f t="shared" si="8"/>
        <v>0</v>
      </c>
      <c r="M21" s="30">
        <f t="shared" si="8"/>
        <v>6121416144</v>
      </c>
      <c r="N21" s="30">
        <f t="shared" si="8"/>
        <v>456299000</v>
      </c>
      <c r="O21" s="30">
        <f t="shared" si="8"/>
        <v>6577715144</v>
      </c>
      <c r="P21" s="30">
        <f t="shared" si="8"/>
        <v>763155000</v>
      </c>
      <c r="Q21" s="30">
        <f t="shared" si="8"/>
        <v>7340870144</v>
      </c>
    </row>
    <row r="22" spans="1:17" ht="63.75" customHeight="1" x14ac:dyDescent="0.25">
      <c r="A22" s="31" t="s">
        <v>109</v>
      </c>
      <c r="B22" s="32" t="s">
        <v>110</v>
      </c>
      <c r="C22" s="35">
        <v>4116448416</v>
      </c>
      <c r="D22" s="34">
        <v>-120101666</v>
      </c>
      <c r="E22" s="35">
        <f t="shared" si="0"/>
        <v>3996346750</v>
      </c>
      <c r="F22" s="35">
        <v>2125069394</v>
      </c>
      <c r="G22" s="35">
        <f>E22+F22</f>
        <v>6121416144</v>
      </c>
      <c r="H22" s="34"/>
      <c r="I22" s="35">
        <f>G22+H22</f>
        <v>6121416144</v>
      </c>
      <c r="J22" s="34"/>
      <c r="K22" s="35">
        <f>I22+J22</f>
        <v>6121416144</v>
      </c>
      <c r="L22" s="34"/>
      <c r="M22" s="35">
        <f>K22+L22</f>
        <v>6121416144</v>
      </c>
      <c r="N22" s="33">
        <v>456299000</v>
      </c>
      <c r="O22" s="35">
        <f>M22+N22</f>
        <v>6577715144</v>
      </c>
      <c r="P22" s="33">
        <v>763155000</v>
      </c>
      <c r="Q22" s="35">
        <f>O22+P22</f>
        <v>7340870144</v>
      </c>
    </row>
    <row r="23" spans="1:17" ht="64.5" customHeight="1" x14ac:dyDescent="0.25">
      <c r="A23" s="28" t="s">
        <v>111</v>
      </c>
      <c r="B23" s="29" t="s">
        <v>82</v>
      </c>
      <c r="C23" s="30">
        <f t="shared" ref="C23:Q23" si="9">C24</f>
        <v>6545516416</v>
      </c>
      <c r="D23" s="30">
        <f t="shared" si="9"/>
        <v>-120101666</v>
      </c>
      <c r="E23" s="30">
        <f t="shared" si="0"/>
        <v>6425414750</v>
      </c>
      <c r="F23" s="30">
        <f t="shared" si="9"/>
        <v>101250394</v>
      </c>
      <c r="G23" s="30">
        <f t="shared" si="9"/>
        <v>6526665144</v>
      </c>
      <c r="H23" s="30">
        <f t="shared" si="9"/>
        <v>0</v>
      </c>
      <c r="I23" s="30">
        <f t="shared" si="9"/>
        <v>6526665144</v>
      </c>
      <c r="J23" s="30">
        <f t="shared" si="9"/>
        <v>0</v>
      </c>
      <c r="K23" s="30">
        <f t="shared" si="9"/>
        <v>6526665144</v>
      </c>
      <c r="L23" s="30">
        <f t="shared" si="9"/>
        <v>0</v>
      </c>
      <c r="M23" s="30">
        <f t="shared" si="9"/>
        <v>6526665144</v>
      </c>
      <c r="N23" s="30">
        <f t="shared" si="9"/>
        <v>0</v>
      </c>
      <c r="O23" s="30">
        <f t="shared" si="9"/>
        <v>6526665144</v>
      </c>
      <c r="P23" s="30">
        <f t="shared" si="9"/>
        <v>0</v>
      </c>
      <c r="Q23" s="30">
        <f t="shared" si="9"/>
        <v>6526665144</v>
      </c>
    </row>
    <row r="24" spans="1:17" ht="64.900000000000006" customHeight="1" x14ac:dyDescent="0.25">
      <c r="A24" s="31" t="s">
        <v>112</v>
      </c>
      <c r="B24" s="32" t="s">
        <v>113</v>
      </c>
      <c r="C24" s="33">
        <v>6545516416</v>
      </c>
      <c r="D24" s="34">
        <v>-120101666</v>
      </c>
      <c r="E24" s="33">
        <f t="shared" si="0"/>
        <v>6425414750</v>
      </c>
      <c r="F24" s="33">
        <v>101250394</v>
      </c>
      <c r="G24" s="33">
        <f>E24+F24</f>
        <v>6526665144</v>
      </c>
      <c r="H24" s="34"/>
      <c r="I24" s="33">
        <f>G24+H24</f>
        <v>6526665144</v>
      </c>
      <c r="J24" s="34"/>
      <c r="K24" s="33">
        <f>I24+J24</f>
        <v>6526665144</v>
      </c>
      <c r="L24" s="34"/>
      <c r="M24" s="33">
        <f>K24+L24</f>
        <v>6526665144</v>
      </c>
      <c r="N24" s="34"/>
      <c r="O24" s="33">
        <f>M24+N24</f>
        <v>6526665144</v>
      </c>
      <c r="P24" s="34"/>
      <c r="Q24" s="33">
        <f>O24+P24</f>
        <v>6526665144</v>
      </c>
    </row>
    <row r="25" spans="1:17" ht="48" customHeight="1" x14ac:dyDescent="0.25">
      <c r="A25" s="36" t="s">
        <v>129</v>
      </c>
      <c r="B25" s="29" t="s">
        <v>29</v>
      </c>
      <c r="C25" s="37">
        <f>C26</f>
        <v>4500000</v>
      </c>
      <c r="D25" s="37">
        <f>D26</f>
        <v>0</v>
      </c>
      <c r="E25" s="37">
        <f t="shared" si="0"/>
        <v>4500000</v>
      </c>
      <c r="F25" s="37">
        <f>F26</f>
        <v>0</v>
      </c>
      <c r="G25" s="37">
        <f t="shared" ref="G25:Q25" si="10">G26</f>
        <v>4500000</v>
      </c>
      <c r="H25" s="37">
        <f t="shared" si="10"/>
        <v>0</v>
      </c>
      <c r="I25" s="37">
        <f t="shared" si="10"/>
        <v>4500000</v>
      </c>
      <c r="J25" s="37">
        <f t="shared" si="10"/>
        <v>0</v>
      </c>
      <c r="K25" s="37">
        <f t="shared" si="10"/>
        <v>4500000</v>
      </c>
      <c r="L25" s="37">
        <f t="shared" si="10"/>
        <v>0</v>
      </c>
      <c r="M25" s="37">
        <f t="shared" si="10"/>
        <v>4500000</v>
      </c>
      <c r="N25" s="37">
        <f t="shared" si="10"/>
        <v>0</v>
      </c>
      <c r="O25" s="37">
        <f t="shared" si="10"/>
        <v>4500000</v>
      </c>
      <c r="P25" s="37">
        <f t="shared" si="10"/>
        <v>0</v>
      </c>
      <c r="Q25" s="37">
        <f t="shared" si="10"/>
        <v>4500000</v>
      </c>
    </row>
    <row r="26" spans="1:17" ht="64.5" customHeight="1" x14ac:dyDescent="0.25">
      <c r="A26" s="31" t="s">
        <v>130</v>
      </c>
      <c r="B26" s="32" t="s">
        <v>131</v>
      </c>
      <c r="C26" s="33">
        <v>4500000</v>
      </c>
      <c r="D26" s="34"/>
      <c r="E26" s="33">
        <f t="shared" si="0"/>
        <v>4500000</v>
      </c>
      <c r="F26" s="34"/>
      <c r="G26" s="33">
        <f>E26+F26</f>
        <v>4500000</v>
      </c>
      <c r="H26" s="34"/>
      <c r="I26" s="33">
        <f>G26+H26</f>
        <v>4500000</v>
      </c>
      <c r="J26" s="34"/>
      <c r="K26" s="33">
        <f>I26+J26</f>
        <v>4500000</v>
      </c>
      <c r="L26" s="34"/>
      <c r="M26" s="33">
        <f>K26+L26</f>
        <v>4500000</v>
      </c>
      <c r="N26" s="34"/>
      <c r="O26" s="33">
        <f>M26+N26</f>
        <v>4500000</v>
      </c>
      <c r="P26" s="34"/>
      <c r="Q26" s="33">
        <f>O26+P26</f>
        <v>4500000</v>
      </c>
    </row>
    <row r="27" spans="1:17" ht="48.75" customHeight="1" x14ac:dyDescent="0.25">
      <c r="A27" s="28" t="s">
        <v>83</v>
      </c>
      <c r="B27" s="29" t="s">
        <v>92</v>
      </c>
      <c r="C27" s="38">
        <f t="shared" ref="C27:I27" si="11">C30-C28</f>
        <v>721624</v>
      </c>
      <c r="D27" s="34"/>
      <c r="E27" s="38">
        <f t="shared" si="11"/>
        <v>721624</v>
      </c>
      <c r="F27" s="38">
        <f t="shared" si="11"/>
        <v>0</v>
      </c>
      <c r="G27" s="38">
        <f t="shared" si="11"/>
        <v>721624</v>
      </c>
      <c r="H27" s="38">
        <f t="shared" si="11"/>
        <v>0</v>
      </c>
      <c r="I27" s="38">
        <f t="shared" si="11"/>
        <v>721624</v>
      </c>
      <c r="J27" s="38">
        <f t="shared" ref="J27:O27" si="12">J30-J28</f>
        <v>0</v>
      </c>
      <c r="K27" s="38">
        <f t="shared" si="12"/>
        <v>721624</v>
      </c>
      <c r="L27" s="38">
        <f t="shared" si="12"/>
        <v>0</v>
      </c>
      <c r="M27" s="38">
        <f t="shared" si="12"/>
        <v>721624</v>
      </c>
      <c r="N27" s="38">
        <f t="shared" si="12"/>
        <v>0</v>
      </c>
      <c r="O27" s="38">
        <f t="shared" si="12"/>
        <v>721624</v>
      </c>
      <c r="P27" s="38">
        <f>P30-P28</f>
        <v>-30114</v>
      </c>
      <c r="Q27" s="38">
        <f>Q30-Q28</f>
        <v>691510</v>
      </c>
    </row>
    <row r="28" spans="1:17" ht="50.25" customHeight="1" x14ac:dyDescent="0.25">
      <c r="A28" s="28" t="s">
        <v>85</v>
      </c>
      <c r="B28" s="29" t="s">
        <v>90</v>
      </c>
      <c r="C28" s="30">
        <f>C29</f>
        <v>981975300</v>
      </c>
      <c r="D28" s="34"/>
      <c r="E28" s="30">
        <f t="shared" ref="E28:E36" si="13">C28+D28</f>
        <v>981975300</v>
      </c>
      <c r="F28" s="30">
        <f>F29</f>
        <v>66375450</v>
      </c>
      <c r="G28" s="30">
        <f t="shared" ref="G28:Q28" si="14">G29</f>
        <v>1048350750</v>
      </c>
      <c r="H28" s="30">
        <f t="shared" si="14"/>
        <v>-191277500</v>
      </c>
      <c r="I28" s="30">
        <f t="shared" si="14"/>
        <v>857073250</v>
      </c>
      <c r="J28" s="30">
        <f t="shared" si="14"/>
        <v>-124125000</v>
      </c>
      <c r="K28" s="30">
        <f t="shared" si="14"/>
        <v>732948250</v>
      </c>
      <c r="L28" s="30">
        <f t="shared" si="14"/>
        <v>-70187500</v>
      </c>
      <c r="M28" s="30">
        <f t="shared" si="14"/>
        <v>662760750</v>
      </c>
      <c r="N28" s="30">
        <f t="shared" si="14"/>
        <v>0</v>
      </c>
      <c r="O28" s="30">
        <f t="shared" si="14"/>
        <v>662760750</v>
      </c>
      <c r="P28" s="30">
        <f t="shared" si="14"/>
        <v>-15000000</v>
      </c>
      <c r="Q28" s="30">
        <f t="shared" si="14"/>
        <v>647760750</v>
      </c>
    </row>
    <row r="29" spans="1:17" s="22" customFormat="1" ht="80.25" customHeight="1" x14ac:dyDescent="0.25">
      <c r="A29" s="31" t="s">
        <v>117</v>
      </c>
      <c r="B29" s="32" t="s">
        <v>116</v>
      </c>
      <c r="C29" s="33">
        <v>981975300</v>
      </c>
      <c r="D29" s="39"/>
      <c r="E29" s="33">
        <f t="shared" si="13"/>
        <v>981975300</v>
      </c>
      <c r="F29" s="33">
        <v>66375450</v>
      </c>
      <c r="G29" s="33">
        <f>E29+F29</f>
        <v>1048350750</v>
      </c>
      <c r="H29" s="40">
        <v>-191277500</v>
      </c>
      <c r="I29" s="33">
        <f>G29+H29</f>
        <v>857073250</v>
      </c>
      <c r="J29" s="40">
        <v>-124125000</v>
      </c>
      <c r="K29" s="33">
        <f>I29+J29</f>
        <v>732948250</v>
      </c>
      <c r="L29" s="40">
        <v>-70187500</v>
      </c>
      <c r="M29" s="33">
        <f>K29+L29</f>
        <v>662760750</v>
      </c>
      <c r="N29" s="40"/>
      <c r="O29" s="33">
        <f>M29+N29</f>
        <v>662760750</v>
      </c>
      <c r="P29" s="40">
        <f>-15000000</f>
        <v>-15000000</v>
      </c>
      <c r="Q29" s="33">
        <f>O29+P29</f>
        <v>647760750</v>
      </c>
    </row>
    <row r="30" spans="1:17" ht="47.25" x14ac:dyDescent="0.25">
      <c r="A30" s="28" t="s">
        <v>84</v>
      </c>
      <c r="B30" s="29" t="s">
        <v>93</v>
      </c>
      <c r="C30" s="30">
        <f>SUM(C31:C32)</f>
        <v>982696924</v>
      </c>
      <c r="D30" s="34"/>
      <c r="E30" s="30">
        <f t="shared" si="13"/>
        <v>982696924</v>
      </c>
      <c r="F30" s="30">
        <f t="shared" ref="F30:O30" si="15">F32</f>
        <v>66375450</v>
      </c>
      <c r="G30" s="30">
        <f t="shared" si="15"/>
        <v>1049072374</v>
      </c>
      <c r="H30" s="30">
        <f t="shared" si="15"/>
        <v>-191277500</v>
      </c>
      <c r="I30" s="30">
        <f t="shared" si="15"/>
        <v>857794874</v>
      </c>
      <c r="J30" s="30">
        <f t="shared" si="15"/>
        <v>-124125000</v>
      </c>
      <c r="K30" s="30">
        <f t="shared" si="15"/>
        <v>733669874</v>
      </c>
      <c r="L30" s="30">
        <f t="shared" si="15"/>
        <v>-70187500</v>
      </c>
      <c r="M30" s="30">
        <f t="shared" si="15"/>
        <v>663482374</v>
      </c>
      <c r="N30" s="30">
        <f t="shared" si="15"/>
        <v>0</v>
      </c>
      <c r="O30" s="30">
        <f t="shared" si="15"/>
        <v>663482374</v>
      </c>
      <c r="P30" s="30">
        <f>P32</f>
        <v>-15030114</v>
      </c>
      <c r="Q30" s="30">
        <f>Q32</f>
        <v>648452260</v>
      </c>
    </row>
    <row r="31" spans="1:17" ht="62.25" hidden="1" customHeight="1" x14ac:dyDescent="0.25">
      <c r="A31" s="41" t="s">
        <v>125</v>
      </c>
      <c r="B31" s="32" t="s">
        <v>126</v>
      </c>
      <c r="C31" s="30"/>
      <c r="D31" s="34"/>
      <c r="E31" s="30">
        <f t="shared" si="13"/>
        <v>0</v>
      </c>
      <c r="F31" s="34"/>
      <c r="G31" s="30">
        <f>E31+F31</f>
        <v>0</v>
      </c>
      <c r="H31" s="34"/>
      <c r="I31" s="30">
        <f>G31+H31</f>
        <v>0</v>
      </c>
      <c r="J31" s="34"/>
      <c r="K31" s="30">
        <f>I31+J31</f>
        <v>0</v>
      </c>
      <c r="L31" s="34"/>
      <c r="M31" s="30">
        <f>K31+L31</f>
        <v>0</v>
      </c>
      <c r="N31" s="34"/>
      <c r="O31" s="30">
        <f>M31+N31</f>
        <v>0</v>
      </c>
      <c r="P31" s="34"/>
      <c r="Q31" s="30">
        <f>O31+P31</f>
        <v>0</v>
      </c>
    </row>
    <row r="32" spans="1:17" s="22" customFormat="1" ht="79.5" customHeight="1" x14ac:dyDescent="0.25">
      <c r="A32" s="31" t="s">
        <v>119</v>
      </c>
      <c r="B32" s="32" t="s">
        <v>118</v>
      </c>
      <c r="C32" s="33">
        <f>981975300+721624</f>
        <v>982696924</v>
      </c>
      <c r="D32" s="39"/>
      <c r="E32" s="33">
        <f t="shared" si="13"/>
        <v>982696924</v>
      </c>
      <c r="F32" s="33">
        <v>66375450</v>
      </c>
      <c r="G32" s="33">
        <f>E32+F32</f>
        <v>1049072374</v>
      </c>
      <c r="H32" s="40">
        <v>-191277500</v>
      </c>
      <c r="I32" s="33">
        <f>G32+H32</f>
        <v>857794874</v>
      </c>
      <c r="J32" s="40">
        <v>-124125000</v>
      </c>
      <c r="K32" s="33">
        <f>I32+J32</f>
        <v>733669874</v>
      </c>
      <c r="L32" s="40">
        <v>-70187500</v>
      </c>
      <c r="M32" s="33">
        <f>K32+L32</f>
        <v>663482374</v>
      </c>
      <c r="N32" s="40"/>
      <c r="O32" s="33">
        <f>M32+N32</f>
        <v>663482374</v>
      </c>
      <c r="P32" s="40">
        <f>-15000000-30114</f>
        <v>-15030114</v>
      </c>
      <c r="Q32" s="33">
        <f>O32+P32</f>
        <v>648452260</v>
      </c>
    </row>
    <row r="33" spans="1:17" s="22" customFormat="1" ht="33.6" customHeight="1" x14ac:dyDescent="0.25">
      <c r="A33" s="36" t="s">
        <v>121</v>
      </c>
      <c r="B33" s="42" t="s">
        <v>122</v>
      </c>
      <c r="C33" s="37">
        <f>C34-C35</f>
        <v>0</v>
      </c>
      <c r="D33" s="37">
        <f>D34-D35</f>
        <v>0</v>
      </c>
      <c r="E33" s="37">
        <f t="shared" si="13"/>
        <v>0</v>
      </c>
      <c r="F33" s="37">
        <f t="shared" ref="F33:O33" si="16">F34-F35</f>
        <v>0</v>
      </c>
      <c r="G33" s="37">
        <f t="shared" si="16"/>
        <v>0</v>
      </c>
      <c r="H33" s="37">
        <f t="shared" si="16"/>
        <v>0</v>
      </c>
      <c r="I33" s="37">
        <f t="shared" si="16"/>
        <v>0</v>
      </c>
      <c r="J33" s="37">
        <f t="shared" si="16"/>
        <v>0</v>
      </c>
      <c r="K33" s="37">
        <f t="shared" si="16"/>
        <v>0</v>
      </c>
      <c r="L33" s="37">
        <f t="shared" si="16"/>
        <v>0</v>
      </c>
      <c r="M33" s="37">
        <f t="shared" si="16"/>
        <v>0</v>
      </c>
      <c r="N33" s="37">
        <f t="shared" si="16"/>
        <v>0</v>
      </c>
      <c r="O33" s="37">
        <f t="shared" si="16"/>
        <v>0</v>
      </c>
      <c r="P33" s="37">
        <f>P34-P35</f>
        <v>0</v>
      </c>
      <c r="Q33" s="37">
        <f>Q34-Q35</f>
        <v>0</v>
      </c>
    </row>
    <row r="34" spans="1:17" s="22" customFormat="1" ht="110.25" customHeight="1" x14ac:dyDescent="0.25">
      <c r="A34" s="43" t="s">
        <v>123</v>
      </c>
      <c r="B34" s="44" t="s">
        <v>138</v>
      </c>
      <c r="C34" s="33">
        <v>3000000000</v>
      </c>
      <c r="D34" s="39"/>
      <c r="E34" s="33">
        <f t="shared" si="13"/>
        <v>3000000000</v>
      </c>
      <c r="F34" s="39"/>
      <c r="G34" s="33">
        <f>E34+F34</f>
        <v>3000000000</v>
      </c>
      <c r="H34" s="39"/>
      <c r="I34" s="33">
        <f>G34+H34</f>
        <v>3000000000</v>
      </c>
      <c r="J34" s="39"/>
      <c r="K34" s="33">
        <f>I34+J34</f>
        <v>3000000000</v>
      </c>
      <c r="L34" s="39"/>
      <c r="M34" s="33">
        <f>K34+L34</f>
        <v>3000000000</v>
      </c>
      <c r="N34" s="39"/>
      <c r="O34" s="33">
        <f>M34+N34</f>
        <v>3000000000</v>
      </c>
      <c r="P34" s="39"/>
      <c r="Q34" s="33">
        <f>O34+P34</f>
        <v>3000000000</v>
      </c>
    </row>
    <row r="35" spans="1:17" s="22" customFormat="1" ht="109.5" customHeight="1" x14ac:dyDescent="0.25">
      <c r="A35" s="41" t="s">
        <v>124</v>
      </c>
      <c r="B35" s="44" t="s">
        <v>139</v>
      </c>
      <c r="C35" s="33">
        <v>3000000000</v>
      </c>
      <c r="D35" s="39"/>
      <c r="E35" s="33">
        <f t="shared" si="13"/>
        <v>3000000000</v>
      </c>
      <c r="F35" s="39"/>
      <c r="G35" s="33">
        <f>E35+F35</f>
        <v>3000000000</v>
      </c>
      <c r="H35" s="39"/>
      <c r="I35" s="33">
        <f>G35+H35</f>
        <v>3000000000</v>
      </c>
      <c r="J35" s="39"/>
      <c r="K35" s="33">
        <f>I35+J35</f>
        <v>3000000000</v>
      </c>
      <c r="L35" s="39"/>
      <c r="M35" s="33">
        <f>K35+L35</f>
        <v>3000000000</v>
      </c>
      <c r="N35" s="39"/>
      <c r="O35" s="33">
        <f>M35+N35</f>
        <v>3000000000</v>
      </c>
      <c r="P35" s="39"/>
      <c r="Q35" s="33">
        <f>O35+P35</f>
        <v>3000000000</v>
      </c>
    </row>
    <row r="36" spans="1:17" s="23" customFormat="1" ht="31.5" x14ac:dyDescent="0.25">
      <c r="A36" s="28" t="s">
        <v>86</v>
      </c>
      <c r="B36" s="29" t="s">
        <v>87</v>
      </c>
      <c r="C36" s="30">
        <f>C38-C37</f>
        <v>0</v>
      </c>
      <c r="D36" s="30">
        <f>D38-D37</f>
        <v>0</v>
      </c>
      <c r="E36" s="30">
        <f t="shared" si="13"/>
        <v>0</v>
      </c>
      <c r="F36" s="30">
        <f t="shared" ref="F36:O36" si="17">F38-F37</f>
        <v>1245612927</v>
      </c>
      <c r="G36" s="30">
        <f t="shared" si="17"/>
        <v>1245612927</v>
      </c>
      <c r="H36" s="30">
        <f t="shared" si="17"/>
        <v>879777</v>
      </c>
      <c r="I36" s="30">
        <f t="shared" si="17"/>
        <v>1246492704</v>
      </c>
      <c r="J36" s="30">
        <f t="shared" si="17"/>
        <v>0</v>
      </c>
      <c r="K36" s="30">
        <f t="shared" si="17"/>
        <v>1246492704</v>
      </c>
      <c r="L36" s="30">
        <f t="shared" si="17"/>
        <v>0</v>
      </c>
      <c r="M36" s="30">
        <f t="shared" si="17"/>
        <v>1246492704</v>
      </c>
      <c r="N36" s="30">
        <f t="shared" si="17"/>
        <v>0</v>
      </c>
      <c r="O36" s="30">
        <f t="shared" si="17"/>
        <v>1246492704</v>
      </c>
      <c r="P36" s="30">
        <f>P38-P37</f>
        <v>0</v>
      </c>
      <c r="Q36" s="30">
        <f>Q38-Q37</f>
        <v>1246492704</v>
      </c>
    </row>
    <row r="37" spans="1:17" s="23" customFormat="1" ht="47.25" customHeight="1" x14ac:dyDescent="0.25">
      <c r="A37" s="31" t="s">
        <v>88</v>
      </c>
      <c r="B37" s="32" t="s">
        <v>115</v>
      </c>
      <c r="C37" s="33">
        <f>52196603900+C11+C16+C21+C30+C34+C25</f>
        <v>75550445616</v>
      </c>
      <c r="D37" s="33">
        <f>-726713400+D11+D16+D21+D30+D34+D25</f>
        <v>-846815066</v>
      </c>
      <c r="E37" s="33">
        <f>51469890500+E11+E16+E21+E30+E34+E25</f>
        <v>74703630550</v>
      </c>
      <c r="F37" s="33">
        <f>3582922541+405013894+F11+F16+F21+F30+F34+F25</f>
        <v>18758363279</v>
      </c>
      <c r="G37" s="33">
        <f>55457826935+G11+G16+G21+G30+G34+G25</f>
        <v>93461993829</v>
      </c>
      <c r="H37" s="33">
        <f>1887055722+H11+H16+H21+H30+H34+H25</f>
        <v>10695778222</v>
      </c>
      <c r="I37" s="33">
        <f>57344882657+I11+I16+I21+I30+I34+I25</f>
        <v>104157772051</v>
      </c>
      <c r="J37" s="33">
        <f>399245361+J11+J16+J21+J30+J34+J25</f>
        <v>275120361</v>
      </c>
      <c r="K37" s="33">
        <f>57856828018+K11+K16+K21+K30+K34+K25</f>
        <v>104545592412</v>
      </c>
      <c r="L37" s="40">
        <f>L11+L16+L21+L30+L34+L25+2462427447</f>
        <v>2392239947</v>
      </c>
      <c r="M37" s="33">
        <f>60319255465+M11+M16+M21+M30+M34+M25</f>
        <v>106937832359</v>
      </c>
      <c r="N37" s="40">
        <f>3109831226+N11+N16+N21+N30+N34+N25</f>
        <v>3109831226</v>
      </c>
      <c r="O37" s="33">
        <f>63629086691+O11+O16+O21+O30+O34+O25</f>
        <v>110247663585</v>
      </c>
      <c r="P37" s="40">
        <f>-792302567+P11+P16+P21+P30+P34+P25</f>
        <v>-5876651567</v>
      </c>
      <c r="Q37" s="33">
        <f>62836784124+Q11+Q16+Q21+Q30+Q34+Q25</f>
        <v>104371012018</v>
      </c>
    </row>
    <row r="38" spans="1:17" s="23" customFormat="1" ht="49.5" customHeight="1" x14ac:dyDescent="0.25">
      <c r="A38" s="31" t="s">
        <v>89</v>
      </c>
      <c r="B38" s="32" t="s">
        <v>41</v>
      </c>
      <c r="C38" s="33">
        <f>52196603900+C13+C18+C23+C28+C35</f>
        <v>75550445616</v>
      </c>
      <c r="D38" s="33">
        <f>-726713400+D13+D18+D23+D28+D35</f>
        <v>-846815066</v>
      </c>
      <c r="E38" s="33">
        <f>51469890500+E13+E18+E23+E28+E35</f>
        <v>74703630550</v>
      </c>
      <c r="F38" s="33">
        <f>4828535468+405013894+F13+F18+F23+F28+F35</f>
        <v>20003976206</v>
      </c>
      <c r="G38" s="33">
        <f>56703439862+G13+G18+G23+G28+G35</f>
        <v>94707606756</v>
      </c>
      <c r="H38" s="33">
        <f>1887935499+H13+H18+H23+H28+H35</f>
        <v>10696657999</v>
      </c>
      <c r="I38" s="33">
        <f>58591375361+I13+I18+I23+I28+I35</f>
        <v>105404264755</v>
      </c>
      <c r="J38" s="33">
        <f>399245361+J13+J18+J23+J28+J35</f>
        <v>275120361</v>
      </c>
      <c r="K38" s="33">
        <f>59103320722+K13+K18+K23+K28+K35</f>
        <v>105792085116</v>
      </c>
      <c r="L38" s="40">
        <f>L13+L18+L23+L28+L35+2462427447</f>
        <v>2392239947</v>
      </c>
      <c r="M38" s="33">
        <f>61565748169+M13+M18+M23+M28+M35</f>
        <v>108184325063</v>
      </c>
      <c r="N38" s="40">
        <f>3109831226+N13+N18+N23+N28+N35</f>
        <v>3109831226</v>
      </c>
      <c r="O38" s="33">
        <f>64875579395+O13+O18+O23+O28+O35</f>
        <v>111494156289</v>
      </c>
      <c r="P38" s="40">
        <f>-29147567+P13+P18+P23+P28+P35</f>
        <v>-5876651567</v>
      </c>
      <c r="Q38" s="33">
        <f>64846431828+Q13+Q18+Q23+Q28+Q35</f>
        <v>105617504722</v>
      </c>
    </row>
    <row r="39" spans="1:17" ht="18.75" customHeight="1" x14ac:dyDescent="0.25">
      <c r="A39" s="31"/>
      <c r="B39" s="45" t="s">
        <v>120</v>
      </c>
      <c r="C39" s="30">
        <f>C10+C15+C20+C27+C36+C33+C25</f>
        <v>0</v>
      </c>
      <c r="D39" s="30">
        <f>D10+D15+D20+D27+D36+D33+D25</f>
        <v>0</v>
      </c>
      <c r="E39" s="30">
        <f>C39+D39</f>
        <v>0</v>
      </c>
      <c r="F39" s="30">
        <f t="shared" ref="F39:P39" si="18">F10+F15+F20+F27+F36+F33+F25</f>
        <v>1245612927</v>
      </c>
      <c r="G39" s="30">
        <f t="shared" si="18"/>
        <v>1245612927</v>
      </c>
      <c r="H39" s="30">
        <f t="shared" si="18"/>
        <v>879777</v>
      </c>
      <c r="I39" s="30">
        <f t="shared" si="18"/>
        <v>1246492704</v>
      </c>
      <c r="J39" s="30">
        <f t="shared" si="18"/>
        <v>0</v>
      </c>
      <c r="K39" s="30">
        <f t="shared" si="18"/>
        <v>1246492704</v>
      </c>
      <c r="L39" s="30">
        <f t="shared" si="18"/>
        <v>0</v>
      </c>
      <c r="M39" s="30">
        <f t="shared" si="18"/>
        <v>1246492704</v>
      </c>
      <c r="N39" s="30">
        <f t="shared" si="18"/>
        <v>0</v>
      </c>
      <c r="O39" s="30">
        <f t="shared" si="18"/>
        <v>1246492704</v>
      </c>
      <c r="P39" s="30">
        <f t="shared" si="18"/>
        <v>763155000</v>
      </c>
      <c r="Q39" s="30">
        <f>Q10+Q15+Q20+Q27+Q36+Q33+Q25</f>
        <v>2009647704</v>
      </c>
    </row>
    <row r="40" spans="1:17" ht="15.75" x14ac:dyDescent="0.25">
      <c r="C40" s="46"/>
    </row>
    <row r="41" spans="1:17" ht="12.75" hidden="1" customHeight="1" x14ac:dyDescent="0.25">
      <c r="C41" s="33">
        <v>4122059282.8899999</v>
      </c>
    </row>
    <row r="42" spans="1:17" ht="12.75" hidden="1" customHeight="1" x14ac:dyDescent="0.2">
      <c r="B42" s="47" t="s">
        <v>96</v>
      </c>
    </row>
    <row r="43" spans="1:17" ht="12.75" hidden="1" customHeight="1" x14ac:dyDescent="0.2">
      <c r="B43" s="47" t="s">
        <v>97</v>
      </c>
    </row>
    <row r="44" spans="1:17" ht="12.75" hidden="1" customHeight="1" x14ac:dyDescent="0.2">
      <c r="B44" s="47" t="s">
        <v>98</v>
      </c>
    </row>
    <row r="45" spans="1:17" hidden="1" x14ac:dyDescent="0.2">
      <c r="B45" s="47" t="s">
        <v>100</v>
      </c>
      <c r="C45" s="48"/>
    </row>
    <row r="46" spans="1:17" hidden="1" x14ac:dyDescent="0.2">
      <c r="B46" s="47" t="s">
        <v>101</v>
      </c>
      <c r="C46" s="48"/>
    </row>
    <row r="47" spans="1:17" hidden="1" x14ac:dyDescent="0.2">
      <c r="B47" s="47" t="s">
        <v>102</v>
      </c>
    </row>
    <row r="48" spans="1:17" hidden="1" x14ac:dyDescent="0.2">
      <c r="B48" s="26" t="s">
        <v>103</v>
      </c>
    </row>
    <row r="49" spans="2:6" hidden="1" x14ac:dyDescent="0.2"/>
    <row r="50" spans="2:6" hidden="1" x14ac:dyDescent="0.2"/>
    <row r="51" spans="2:6" hidden="1" x14ac:dyDescent="0.2">
      <c r="B51" s="26" t="s">
        <v>99</v>
      </c>
    </row>
    <row r="52" spans="2:6" ht="15.75" x14ac:dyDescent="0.25">
      <c r="C52" s="48"/>
      <c r="F52" s="49"/>
    </row>
  </sheetData>
  <mergeCells count="7">
    <mergeCell ref="A8:B8"/>
    <mergeCell ref="A1:Q1"/>
    <mergeCell ref="A2:Q2"/>
    <mergeCell ref="A3:Q3"/>
    <mergeCell ref="A5:Q5"/>
    <mergeCell ref="A6:Q6"/>
    <mergeCell ref="A7:Q7"/>
  </mergeCells>
  <phoneticPr fontId="0" type="noConversion"/>
  <printOptions horizontalCentered="1"/>
  <pageMargins left="0.78740157480314965" right="0.39370078740157483" top="0.78740157480314965" bottom="0.78740157480314965" header="0.39370078740157483" footer="0.35433070866141736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2017-12-10T08:49:56Z</cp:lastPrinted>
  <dcterms:created xsi:type="dcterms:W3CDTF">2002-10-06T09:19:10Z</dcterms:created>
  <dcterms:modified xsi:type="dcterms:W3CDTF">2017-12-10T08:51:12Z</dcterms:modified>
</cp:coreProperties>
</file>