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0" yWindow="105" windowWidth="14340" windowHeight="13440"/>
  </bookViews>
  <sheets>
    <sheet name="Лист1" sheetId="1" r:id="rId1"/>
  </sheets>
  <definedNames>
    <definedName name="_xlnm.Print_Titles" localSheetId="0">Лист1!$6:$6</definedName>
    <definedName name="_xlnm.Print_Area" localSheetId="0">Лист1!$A$1:$L$570</definedName>
  </definedNames>
  <calcPr calcId="145621"/>
</workbook>
</file>

<file path=xl/calcChain.xml><?xml version="1.0" encoding="utf-8"?>
<calcChain xmlns="http://schemas.openxmlformats.org/spreadsheetml/2006/main">
  <c r="F129" i="1" l="1"/>
  <c r="H196" i="1" l="1"/>
  <c r="G196" i="1"/>
  <c r="H490" i="1"/>
  <c r="G490" i="1"/>
  <c r="G439" i="1"/>
  <c r="H389" i="1"/>
  <c r="H371" i="1"/>
  <c r="H282" i="1" l="1"/>
  <c r="G282" i="1"/>
  <c r="E300" i="1" l="1"/>
  <c r="G449" i="1" l="1"/>
  <c r="C333" i="1"/>
  <c r="C330" i="1"/>
  <c r="G153" i="1"/>
  <c r="E48" i="1"/>
  <c r="F48" i="1"/>
  <c r="G48" i="1"/>
  <c r="H48" i="1"/>
  <c r="H37" i="1"/>
  <c r="D265" i="1" l="1"/>
  <c r="E265" i="1"/>
  <c r="F265" i="1"/>
  <c r="G265" i="1"/>
  <c r="H265" i="1"/>
  <c r="C265" i="1"/>
  <c r="C243" i="1"/>
  <c r="D243" i="1"/>
  <c r="E243" i="1"/>
  <c r="F243" i="1"/>
  <c r="G243" i="1"/>
  <c r="D196" i="1"/>
  <c r="F196" i="1"/>
  <c r="C196" i="1"/>
  <c r="D172" i="1"/>
  <c r="E172" i="1"/>
  <c r="F172" i="1"/>
  <c r="G172" i="1"/>
  <c r="H172" i="1"/>
  <c r="C172" i="1"/>
  <c r="D169" i="1"/>
  <c r="E169" i="1"/>
  <c r="F169" i="1"/>
  <c r="G169" i="1"/>
  <c r="H169" i="1"/>
  <c r="C169" i="1"/>
  <c r="D162" i="1"/>
  <c r="E162" i="1"/>
  <c r="F162" i="1"/>
  <c r="G162" i="1"/>
  <c r="H162" i="1"/>
  <c r="C162" i="1"/>
  <c r="D567" i="1"/>
  <c r="E567" i="1"/>
  <c r="F567" i="1"/>
  <c r="G567" i="1"/>
  <c r="H567" i="1"/>
  <c r="C567" i="1"/>
  <c r="D564" i="1"/>
  <c r="E564" i="1"/>
  <c r="F564" i="1"/>
  <c r="G564" i="1"/>
  <c r="H564" i="1"/>
  <c r="C564" i="1"/>
  <c r="D561" i="1"/>
  <c r="E561" i="1"/>
  <c r="F561" i="1"/>
  <c r="G561" i="1"/>
  <c r="H561" i="1"/>
  <c r="C561" i="1"/>
  <c r="D558" i="1"/>
  <c r="E558" i="1"/>
  <c r="F558" i="1"/>
  <c r="G558" i="1"/>
  <c r="H558" i="1"/>
  <c r="C558" i="1"/>
  <c r="E556" i="1"/>
  <c r="D553" i="1"/>
  <c r="E553" i="1"/>
  <c r="F553" i="1"/>
  <c r="G553" i="1"/>
  <c r="H553" i="1"/>
  <c r="C553" i="1"/>
  <c r="C551" i="1"/>
  <c r="D551" i="1"/>
  <c r="F551" i="1"/>
  <c r="G551" i="1"/>
  <c r="H551" i="1"/>
  <c r="C549" i="1"/>
  <c r="D549" i="1"/>
  <c r="F549" i="1"/>
  <c r="G549" i="1"/>
  <c r="H549" i="1"/>
  <c r="E551" i="1"/>
  <c r="E549" i="1"/>
  <c r="D544" i="1"/>
  <c r="E544" i="1"/>
  <c r="F544" i="1"/>
  <c r="G544" i="1"/>
  <c r="H544" i="1"/>
  <c r="C544" i="1"/>
  <c r="D541" i="1"/>
  <c r="E541" i="1"/>
  <c r="F541" i="1"/>
  <c r="G541" i="1"/>
  <c r="H541" i="1"/>
  <c r="C541" i="1"/>
  <c r="D539" i="1"/>
  <c r="E539" i="1"/>
  <c r="F539" i="1"/>
  <c r="G539" i="1"/>
  <c r="H539" i="1"/>
  <c r="C539" i="1"/>
  <c r="D534" i="1"/>
  <c r="E534" i="1"/>
  <c r="F534" i="1"/>
  <c r="G534" i="1"/>
  <c r="H534" i="1"/>
  <c r="C534" i="1"/>
  <c r="D531" i="1"/>
  <c r="E531" i="1"/>
  <c r="F531" i="1"/>
  <c r="G531" i="1"/>
  <c r="H531" i="1"/>
  <c r="C531" i="1"/>
  <c r="C529" i="1"/>
  <c r="D529" i="1"/>
  <c r="F529" i="1"/>
  <c r="G529" i="1"/>
  <c r="H529" i="1"/>
  <c r="E529" i="1"/>
  <c r="E527" i="1"/>
  <c r="D523" i="1"/>
  <c r="E523" i="1"/>
  <c r="F523" i="1"/>
  <c r="G523" i="1"/>
  <c r="H523" i="1"/>
  <c r="C523" i="1"/>
  <c r="D520" i="1"/>
  <c r="E520" i="1"/>
  <c r="F520" i="1"/>
  <c r="G520" i="1"/>
  <c r="H520" i="1"/>
  <c r="C520" i="1"/>
  <c r="E518" i="1"/>
  <c r="D513" i="1"/>
  <c r="E513" i="1"/>
  <c r="F513" i="1"/>
  <c r="G513" i="1"/>
  <c r="H513" i="1"/>
  <c r="C513" i="1"/>
  <c r="E511" i="1"/>
  <c r="D508" i="1"/>
  <c r="E508" i="1"/>
  <c r="F508" i="1"/>
  <c r="G508" i="1"/>
  <c r="H508" i="1"/>
  <c r="C508" i="1"/>
  <c r="E506" i="1"/>
  <c r="G498" i="1"/>
  <c r="H473" i="1"/>
  <c r="H472" i="1" s="1"/>
  <c r="G486" i="1"/>
  <c r="G483" i="1" s="1"/>
  <c r="D487" i="1"/>
  <c r="E487" i="1"/>
  <c r="F487" i="1"/>
  <c r="G487" i="1"/>
  <c r="H487" i="1"/>
  <c r="C487" i="1"/>
  <c r="D483" i="1"/>
  <c r="E483" i="1"/>
  <c r="F483" i="1"/>
  <c r="H483" i="1"/>
  <c r="C483" i="1"/>
  <c r="D480" i="1"/>
  <c r="E480" i="1"/>
  <c r="F480" i="1"/>
  <c r="G480" i="1"/>
  <c r="H480" i="1"/>
  <c r="C480" i="1"/>
  <c r="D478" i="1"/>
  <c r="E478" i="1"/>
  <c r="F478" i="1"/>
  <c r="G478" i="1"/>
  <c r="H478" i="1"/>
  <c r="C478" i="1"/>
  <c r="D475" i="1"/>
  <c r="E475" i="1"/>
  <c r="F475" i="1"/>
  <c r="G475" i="1"/>
  <c r="H475" i="1"/>
  <c r="C475" i="1"/>
  <c r="D472" i="1"/>
  <c r="E472" i="1"/>
  <c r="F472" i="1"/>
  <c r="G472" i="1"/>
  <c r="C472" i="1"/>
  <c r="D468" i="1"/>
  <c r="E468" i="1"/>
  <c r="F468" i="1"/>
  <c r="G468" i="1"/>
  <c r="H468" i="1"/>
  <c r="C468" i="1"/>
  <c r="E466" i="1"/>
  <c r="D460" i="1"/>
  <c r="E460" i="1"/>
  <c r="F460" i="1"/>
  <c r="G460" i="1"/>
  <c r="H460" i="1"/>
  <c r="C460" i="1"/>
  <c r="D457" i="1"/>
  <c r="E457" i="1"/>
  <c r="F457" i="1"/>
  <c r="G457" i="1"/>
  <c r="H457" i="1"/>
  <c r="C457" i="1"/>
  <c r="D454" i="1"/>
  <c r="E454" i="1"/>
  <c r="F454" i="1"/>
  <c r="G454" i="1"/>
  <c r="H454" i="1"/>
  <c r="C454" i="1"/>
  <c r="E448" i="1"/>
  <c r="D378" i="1"/>
  <c r="D377" i="1" s="1"/>
  <c r="E378" i="1"/>
  <c r="E377" i="1" s="1"/>
  <c r="F378" i="1"/>
  <c r="F377" i="1" s="1"/>
  <c r="G378" i="1"/>
  <c r="G377" i="1" s="1"/>
  <c r="D371" i="1"/>
  <c r="E371" i="1"/>
  <c r="F371" i="1"/>
  <c r="C371" i="1"/>
  <c r="D359" i="1"/>
  <c r="E359" i="1"/>
  <c r="G359" i="1"/>
  <c r="H359" i="1"/>
  <c r="C359" i="1"/>
  <c r="C297" i="1"/>
  <c r="D297" i="1"/>
  <c r="E297" i="1"/>
  <c r="F297" i="1"/>
  <c r="G297" i="1"/>
  <c r="H297" i="1"/>
  <c r="C290" i="1"/>
  <c r="C289" i="1" s="1"/>
  <c r="D290" i="1"/>
  <c r="D289" i="1" s="1"/>
  <c r="E290" i="1"/>
  <c r="E289" i="1" s="1"/>
  <c r="F290" i="1"/>
  <c r="F289" i="1" s="1"/>
  <c r="H290" i="1"/>
  <c r="H289" i="1" s="1"/>
  <c r="G290" i="1"/>
  <c r="G289" i="1" s="1"/>
  <c r="D188" i="1" l="1"/>
  <c r="F188" i="1"/>
  <c r="G188" i="1"/>
  <c r="H188" i="1"/>
  <c r="C188" i="1"/>
  <c r="D389" i="1" l="1"/>
  <c r="E389" i="1"/>
  <c r="F389" i="1"/>
  <c r="G389" i="1"/>
  <c r="C389" i="1"/>
  <c r="G278" i="1"/>
  <c r="H278" i="1"/>
  <c r="E278" i="1"/>
  <c r="H71" i="1" l="1"/>
  <c r="G71" i="1"/>
  <c r="C48" i="1"/>
  <c r="D48" i="1"/>
  <c r="G63" i="1" l="1"/>
  <c r="H63" i="1"/>
  <c r="F63" i="1"/>
  <c r="H16" i="1" l="1"/>
  <c r="C97" i="1" l="1"/>
  <c r="E189" i="1" l="1"/>
  <c r="E188" i="1" s="1"/>
  <c r="H366" i="1"/>
  <c r="H365" i="1" s="1"/>
  <c r="D336" i="1"/>
  <c r="E336" i="1"/>
  <c r="F336" i="1"/>
  <c r="G336" i="1"/>
  <c r="H336" i="1"/>
  <c r="H152" i="1"/>
  <c r="H147" i="1"/>
  <c r="H140" i="1"/>
  <c r="H135" i="1"/>
  <c r="H84" i="1"/>
  <c r="H83" i="1" s="1"/>
  <c r="H78" i="1"/>
  <c r="H77" i="1" s="1"/>
  <c r="H62" i="1"/>
  <c r="H47" i="1"/>
  <c r="C13" i="1"/>
  <c r="D13" i="1"/>
  <c r="F13" i="1"/>
  <c r="C341" i="1"/>
  <c r="H379" i="1"/>
  <c r="H378" i="1" s="1"/>
  <c r="H377" i="1" s="1"/>
  <c r="F360" i="1"/>
  <c r="F359" i="1" s="1"/>
  <c r="E13" i="1" l="1"/>
  <c r="E446" i="1" l="1"/>
  <c r="G374" i="1"/>
  <c r="G371" i="1" s="1"/>
  <c r="G366" i="1"/>
  <c r="G365" i="1" s="1"/>
  <c r="E369" i="1"/>
  <c r="E366" i="1" s="1"/>
  <c r="C343" i="1"/>
  <c r="D343" i="1"/>
  <c r="E343" i="1"/>
  <c r="F343" i="1"/>
  <c r="H343" i="1"/>
  <c r="G343" i="1"/>
  <c r="C336" i="1"/>
  <c r="C328" i="1" l="1"/>
  <c r="C349" i="1"/>
  <c r="H244" i="1"/>
  <c r="D236" i="1"/>
  <c r="F236" i="1"/>
  <c r="G236" i="1"/>
  <c r="H236" i="1"/>
  <c r="C236" i="1"/>
  <c r="E201" i="1"/>
  <c r="E196" i="1" s="1"/>
  <c r="H156" i="1"/>
  <c r="G156" i="1"/>
  <c r="E97" i="1"/>
  <c r="H36" i="1"/>
  <c r="G36" i="1"/>
  <c r="G24" i="1"/>
  <c r="G18" i="1"/>
  <c r="G13" i="1" l="1"/>
  <c r="H13" i="1"/>
  <c r="F257" i="1"/>
  <c r="F255" i="1" s="1"/>
  <c r="F254" i="1" s="1"/>
  <c r="H250" i="1" l="1"/>
  <c r="D396" i="1" l="1"/>
  <c r="E396" i="1"/>
  <c r="F396" i="1"/>
  <c r="G396" i="1"/>
  <c r="H396" i="1"/>
  <c r="C396" i="1"/>
  <c r="F268" i="1" l="1"/>
  <c r="E239" i="1" l="1"/>
  <c r="E236" i="1" s="1"/>
  <c r="F434" i="1" l="1"/>
  <c r="G111" i="1" l="1"/>
  <c r="G125" i="1"/>
  <c r="G97" i="1" l="1"/>
  <c r="F408" i="1" l="1"/>
  <c r="H407" i="1"/>
  <c r="G407" i="1"/>
  <c r="G442" i="1" l="1"/>
  <c r="H121" i="1" l="1"/>
  <c r="H97" i="1" s="1"/>
  <c r="H96" i="1" s="1"/>
  <c r="D400" i="1" l="1"/>
  <c r="D399" i="1" s="1"/>
  <c r="E400" i="1"/>
  <c r="E399" i="1" s="1"/>
  <c r="F400" i="1"/>
  <c r="F399" i="1" s="1"/>
  <c r="G400" i="1"/>
  <c r="G399" i="1" s="1"/>
  <c r="H400" i="1"/>
  <c r="H399" i="1" s="1"/>
  <c r="C400" i="1"/>
  <c r="C399" i="1" s="1"/>
  <c r="D259" i="1"/>
  <c r="E259" i="1"/>
  <c r="F259" i="1"/>
  <c r="G259" i="1"/>
  <c r="H259" i="1"/>
  <c r="C259" i="1"/>
  <c r="D166" i="1"/>
  <c r="D165" i="1" s="1"/>
  <c r="E166" i="1"/>
  <c r="E165" i="1" s="1"/>
  <c r="F166" i="1"/>
  <c r="F165" i="1" s="1"/>
  <c r="G166" i="1"/>
  <c r="G165" i="1" s="1"/>
  <c r="H166" i="1"/>
  <c r="H165" i="1" s="1"/>
  <c r="D97" i="1"/>
  <c r="F97" i="1"/>
  <c r="D448" i="1" l="1"/>
  <c r="F448" i="1"/>
  <c r="H448" i="1"/>
  <c r="C448" i="1"/>
  <c r="F501" i="1" l="1"/>
  <c r="H500" i="1"/>
  <c r="G500" i="1"/>
  <c r="H491" i="1"/>
  <c r="G491" i="1"/>
  <c r="I468" i="1"/>
  <c r="J468" i="1"/>
  <c r="K468" i="1"/>
  <c r="D463" i="1"/>
  <c r="E463" i="1"/>
  <c r="F463" i="1"/>
  <c r="G463" i="1"/>
  <c r="H463" i="1"/>
  <c r="C463" i="1"/>
  <c r="D445" i="1"/>
  <c r="D444" i="1" s="1"/>
  <c r="E445" i="1"/>
  <c r="E444" i="1" s="1"/>
  <c r="F445" i="1"/>
  <c r="F444" i="1" s="1"/>
  <c r="G445" i="1"/>
  <c r="G444" i="1" s="1"/>
  <c r="H445" i="1"/>
  <c r="H444" i="1" s="1"/>
  <c r="C445" i="1"/>
  <c r="C444" i="1" s="1"/>
  <c r="D442" i="1"/>
  <c r="E442" i="1"/>
  <c r="F442" i="1"/>
  <c r="H442" i="1"/>
  <c r="D439" i="1"/>
  <c r="E439" i="1"/>
  <c r="F439" i="1"/>
  <c r="H439" i="1"/>
  <c r="C442" i="1"/>
  <c r="C439" i="1"/>
  <c r="D434" i="1"/>
  <c r="D433" i="1" s="1"/>
  <c r="E434" i="1"/>
  <c r="E433" i="1" s="1"/>
  <c r="F433" i="1"/>
  <c r="C434" i="1"/>
  <c r="C433" i="1" s="1"/>
  <c r="H434" i="1"/>
  <c r="H433" i="1" s="1"/>
  <c r="G434" i="1"/>
  <c r="G433" i="1" s="1"/>
  <c r="C378" i="1"/>
  <c r="C377" i="1" s="1"/>
  <c r="D358" i="1"/>
  <c r="E358" i="1"/>
  <c r="F358" i="1"/>
  <c r="G358" i="1"/>
  <c r="H358" i="1"/>
  <c r="C358" i="1"/>
  <c r="D354" i="1"/>
  <c r="D353" i="1" s="1"/>
  <c r="E354" i="1"/>
  <c r="E353" i="1" s="1"/>
  <c r="F354" i="1"/>
  <c r="F353" i="1" s="1"/>
  <c r="G354" i="1"/>
  <c r="G353" i="1" s="1"/>
  <c r="H354" i="1"/>
  <c r="H353" i="1" s="1"/>
  <c r="C354" i="1"/>
  <c r="C353" i="1" s="1"/>
  <c r="D324" i="1"/>
  <c r="E324" i="1"/>
  <c r="F324" i="1"/>
  <c r="G324" i="1"/>
  <c r="H324" i="1"/>
  <c r="C324" i="1"/>
  <c r="D322" i="1"/>
  <c r="E322" i="1"/>
  <c r="F322" i="1"/>
  <c r="G322" i="1"/>
  <c r="H322" i="1"/>
  <c r="C322" i="1"/>
  <c r="D320" i="1"/>
  <c r="E320" i="1"/>
  <c r="F320" i="1"/>
  <c r="G320" i="1"/>
  <c r="H320" i="1"/>
  <c r="C320" i="1"/>
  <c r="D315" i="1"/>
  <c r="E315" i="1"/>
  <c r="F315" i="1"/>
  <c r="G315" i="1"/>
  <c r="H315" i="1"/>
  <c r="C315" i="1"/>
  <c r="D308" i="1"/>
  <c r="E308" i="1"/>
  <c r="F308" i="1"/>
  <c r="G308" i="1"/>
  <c r="H308" i="1"/>
  <c r="C308" i="1"/>
  <c r="H303" i="1"/>
  <c r="G302" i="1"/>
  <c r="D295" i="1"/>
  <c r="D294" i="1" s="1"/>
  <c r="E295" i="1"/>
  <c r="E294" i="1" s="1"/>
  <c r="F295" i="1"/>
  <c r="F294" i="1" s="1"/>
  <c r="G295" i="1"/>
  <c r="G294" i="1" s="1"/>
  <c r="H295" i="1"/>
  <c r="H294" i="1" s="1"/>
  <c r="C295" i="1"/>
  <c r="C294" i="1" s="1"/>
  <c r="D286" i="1"/>
  <c r="D285" i="1" s="1"/>
  <c r="E286" i="1"/>
  <c r="E285" i="1" s="1"/>
  <c r="F286" i="1"/>
  <c r="F285" i="1" s="1"/>
  <c r="G286" i="1"/>
  <c r="G285" i="1" s="1"/>
  <c r="H286" i="1"/>
  <c r="H285" i="1" s="1"/>
  <c r="C286" i="1"/>
  <c r="C285" i="1" s="1"/>
  <c r="D222" i="1"/>
  <c r="E222" i="1"/>
  <c r="F222" i="1"/>
  <c r="G222" i="1"/>
  <c r="H222" i="1"/>
  <c r="C222" i="1"/>
  <c r="D192" i="1"/>
  <c r="D191" i="1" s="1"/>
  <c r="D190" i="1" s="1"/>
  <c r="E192" i="1"/>
  <c r="E191" i="1" s="1"/>
  <c r="E190" i="1" s="1"/>
  <c r="F192" i="1"/>
  <c r="F191" i="1" s="1"/>
  <c r="F190" i="1" s="1"/>
  <c r="G192" i="1"/>
  <c r="G191" i="1" s="1"/>
  <c r="G190" i="1" s="1"/>
  <c r="H192" i="1"/>
  <c r="H191" i="1" s="1"/>
  <c r="H190" i="1" s="1"/>
  <c r="C192" i="1"/>
  <c r="C191" i="1" s="1"/>
  <c r="C190" i="1" s="1"/>
  <c r="D187" i="1"/>
  <c r="D186" i="1" s="1"/>
  <c r="E187" i="1"/>
  <c r="E186" i="1" s="1"/>
  <c r="F187" i="1"/>
  <c r="F186" i="1" s="1"/>
  <c r="G187" i="1"/>
  <c r="G186" i="1" s="1"/>
  <c r="H187" i="1"/>
  <c r="H186" i="1" s="1"/>
  <c r="C187" i="1"/>
  <c r="C186" i="1" s="1"/>
  <c r="D183" i="1"/>
  <c r="D182" i="1" s="1"/>
  <c r="E183" i="1"/>
  <c r="E182" i="1" s="1"/>
  <c r="F183" i="1"/>
  <c r="F182" i="1" s="1"/>
  <c r="G183" i="1"/>
  <c r="G182" i="1" s="1"/>
  <c r="H183" i="1"/>
  <c r="H182" i="1" s="1"/>
  <c r="C183" i="1"/>
  <c r="C182" i="1" s="1"/>
  <c r="D180" i="1"/>
  <c r="E180" i="1"/>
  <c r="F180" i="1"/>
  <c r="G180" i="1"/>
  <c r="H180" i="1"/>
  <c r="C180" i="1"/>
  <c r="C176" i="1"/>
  <c r="D176" i="1"/>
  <c r="E176" i="1"/>
  <c r="F176" i="1"/>
  <c r="H176" i="1"/>
  <c r="G176" i="1"/>
  <c r="D147" i="1"/>
  <c r="E148" i="1"/>
  <c r="E147" i="1" s="1"/>
  <c r="F147" i="1"/>
  <c r="G147" i="1"/>
  <c r="C148" i="1"/>
  <c r="C147" i="1" s="1"/>
  <c r="E438" i="1" l="1"/>
  <c r="E432" i="1" s="1"/>
  <c r="D438" i="1"/>
  <c r="D432" i="1" s="1"/>
  <c r="G438" i="1"/>
  <c r="G432" i="1" s="1"/>
  <c r="H438" i="1"/>
  <c r="H432" i="1" s="1"/>
  <c r="C438" i="1"/>
  <c r="C432" i="1" s="1"/>
  <c r="F438" i="1"/>
  <c r="F432" i="1" s="1"/>
  <c r="C319" i="1"/>
  <c r="H319" i="1"/>
  <c r="D319" i="1"/>
  <c r="G319" i="1"/>
  <c r="F319" i="1"/>
  <c r="E319" i="1"/>
  <c r="G448" i="1" l="1"/>
  <c r="H349" i="1"/>
  <c r="G349" i="1"/>
  <c r="F349" i="1"/>
  <c r="E349" i="1"/>
  <c r="D349" i="1"/>
  <c r="H330" i="1"/>
  <c r="F330" i="1"/>
  <c r="H241" i="1"/>
  <c r="H240" i="1" s="1"/>
  <c r="G241" i="1"/>
  <c r="G240" i="1" s="1"/>
  <c r="F241" i="1"/>
  <c r="F240" i="1" s="1"/>
  <c r="E241" i="1"/>
  <c r="E240" i="1" s="1"/>
  <c r="D241" i="1"/>
  <c r="D240" i="1" s="1"/>
  <c r="C241" i="1"/>
  <c r="C240" i="1" s="1"/>
  <c r="D135" i="1"/>
  <c r="E135" i="1"/>
  <c r="F135" i="1"/>
  <c r="G135" i="1"/>
  <c r="C135" i="1"/>
  <c r="H91" i="1" l="1"/>
  <c r="H90" i="1" s="1"/>
  <c r="G91" i="1"/>
  <c r="G90" i="1" s="1"/>
  <c r="F90" i="1"/>
  <c r="E90" i="1"/>
  <c r="D90" i="1"/>
  <c r="C90" i="1"/>
  <c r="D84" i="1" l="1"/>
  <c r="E84" i="1"/>
  <c r="F84" i="1"/>
  <c r="G84" i="1"/>
  <c r="C84" i="1"/>
  <c r="D78" i="1"/>
  <c r="E78" i="1"/>
  <c r="F78" i="1"/>
  <c r="G78" i="1"/>
  <c r="C78" i="1"/>
  <c r="K71" i="1"/>
  <c r="J71" i="1"/>
  <c r="I71" i="1"/>
  <c r="F71" i="1"/>
  <c r="E71" i="1"/>
  <c r="D71" i="1"/>
  <c r="C71" i="1"/>
  <c r="E12" i="1"/>
  <c r="F12" i="1"/>
  <c r="D12" i="1"/>
  <c r="C12" i="1"/>
  <c r="H10" i="1"/>
  <c r="H9" i="1" s="1"/>
  <c r="G10" i="1"/>
  <c r="G9" i="1" s="1"/>
  <c r="F10" i="1"/>
  <c r="F9" i="1" s="1"/>
  <c r="E10" i="1"/>
  <c r="E9" i="1" s="1"/>
  <c r="D10" i="1"/>
  <c r="D9" i="1" s="1"/>
  <c r="C10" i="1"/>
  <c r="C9" i="1" s="1"/>
  <c r="I46" i="1"/>
  <c r="J46" i="1"/>
  <c r="K46" i="1"/>
  <c r="C47" i="1"/>
  <c r="D47" i="1"/>
  <c r="E47" i="1"/>
  <c r="F47" i="1"/>
  <c r="C8" i="1" l="1"/>
  <c r="D8" i="1"/>
  <c r="F8" i="1"/>
  <c r="E8" i="1"/>
  <c r="G47" i="1"/>
  <c r="G12" i="1"/>
  <c r="G8" i="1" s="1"/>
  <c r="H12" i="1"/>
  <c r="H8" i="1" s="1"/>
  <c r="K424" i="1" l="1"/>
  <c r="J424" i="1"/>
  <c r="I424" i="1"/>
  <c r="H424" i="1"/>
  <c r="H423" i="1" s="1"/>
  <c r="G424" i="1"/>
  <c r="G423" i="1" s="1"/>
  <c r="F424" i="1"/>
  <c r="F423" i="1" s="1"/>
  <c r="E424" i="1"/>
  <c r="E423" i="1" s="1"/>
  <c r="D424" i="1"/>
  <c r="D423" i="1" s="1"/>
  <c r="C424" i="1"/>
  <c r="C423" i="1" s="1"/>
  <c r="H420" i="1"/>
  <c r="H419" i="1" s="1"/>
  <c r="G420" i="1"/>
  <c r="G419" i="1" s="1"/>
  <c r="F420" i="1"/>
  <c r="F419" i="1" s="1"/>
  <c r="E420" i="1"/>
  <c r="E419" i="1" s="1"/>
  <c r="D420" i="1"/>
  <c r="D419" i="1" s="1"/>
  <c r="C420" i="1"/>
  <c r="C419" i="1" s="1"/>
  <c r="D416" i="1"/>
  <c r="D415" i="1" s="1"/>
  <c r="E416" i="1"/>
  <c r="E415" i="1" s="1"/>
  <c r="F416" i="1"/>
  <c r="F415" i="1" s="1"/>
  <c r="G416" i="1"/>
  <c r="G415" i="1" s="1"/>
  <c r="H416" i="1"/>
  <c r="H415" i="1" s="1"/>
  <c r="C416" i="1"/>
  <c r="C415" i="1" s="1"/>
  <c r="C428" i="1"/>
  <c r="D428" i="1"/>
  <c r="E428" i="1"/>
  <c r="F428" i="1"/>
  <c r="G428" i="1"/>
  <c r="H428" i="1"/>
  <c r="C430" i="1"/>
  <c r="D430" i="1"/>
  <c r="E430" i="1"/>
  <c r="F430" i="1"/>
  <c r="G430" i="1"/>
  <c r="H430" i="1"/>
  <c r="C490" i="1"/>
  <c r="C447" i="1" s="1"/>
  <c r="D490" i="1"/>
  <c r="D447" i="1" s="1"/>
  <c r="E490" i="1"/>
  <c r="E447" i="1" s="1"/>
  <c r="F490" i="1"/>
  <c r="F447" i="1" s="1"/>
  <c r="G447" i="1"/>
  <c r="H447" i="1"/>
  <c r="H411" i="1"/>
  <c r="H410" i="1" s="1"/>
  <c r="G411" i="1"/>
  <c r="G410" i="1" s="1"/>
  <c r="F411" i="1"/>
  <c r="F410" i="1" s="1"/>
  <c r="E411" i="1"/>
  <c r="E410" i="1" s="1"/>
  <c r="D411" i="1"/>
  <c r="D410" i="1" s="1"/>
  <c r="C411" i="1"/>
  <c r="C410" i="1" s="1"/>
  <c r="C404" i="1"/>
  <c r="D404" i="1"/>
  <c r="E404" i="1"/>
  <c r="F404" i="1"/>
  <c r="H404" i="1"/>
  <c r="G404" i="1"/>
  <c r="H229" i="1"/>
  <c r="H228" i="1" s="1"/>
  <c r="G229" i="1"/>
  <c r="G228" i="1" s="1"/>
  <c r="F229" i="1"/>
  <c r="F228" i="1" s="1"/>
  <c r="E229" i="1"/>
  <c r="E228" i="1" s="1"/>
  <c r="D229" i="1"/>
  <c r="D228" i="1" s="1"/>
  <c r="C229" i="1"/>
  <c r="C228" i="1" s="1"/>
  <c r="G427" i="1" l="1"/>
  <c r="G426" i="1" s="1"/>
  <c r="C427" i="1"/>
  <c r="C426" i="1" s="1"/>
  <c r="F427" i="1"/>
  <c r="F426" i="1" s="1"/>
  <c r="E427" i="1"/>
  <c r="E426" i="1" s="1"/>
  <c r="H427" i="1"/>
  <c r="H426" i="1" s="1"/>
  <c r="D427" i="1"/>
  <c r="D426" i="1" s="1"/>
  <c r="E414" i="1"/>
  <c r="G414" i="1"/>
  <c r="H414" i="1"/>
  <c r="D414" i="1"/>
  <c r="F414" i="1"/>
  <c r="C414" i="1"/>
  <c r="E264" i="1" l="1"/>
  <c r="C388" i="1"/>
  <c r="D388" i="1"/>
  <c r="E388" i="1"/>
  <c r="F388" i="1"/>
  <c r="H388" i="1"/>
  <c r="G388" i="1"/>
  <c r="H393" i="1"/>
  <c r="H392" i="1" s="1"/>
  <c r="G393" i="1"/>
  <c r="G392" i="1" s="1"/>
  <c r="D282" i="1"/>
  <c r="D281" i="1" s="1"/>
  <c r="D276" i="1" s="1"/>
  <c r="E282" i="1"/>
  <c r="E281" i="1" s="1"/>
  <c r="F282" i="1"/>
  <c r="F281" i="1" s="1"/>
  <c r="F276" i="1" s="1"/>
  <c r="G281" i="1"/>
  <c r="H281" i="1"/>
  <c r="C282" i="1"/>
  <c r="C281" i="1" s="1"/>
  <c r="C276" i="1" s="1"/>
  <c r="E277" i="1"/>
  <c r="H277" i="1"/>
  <c r="G277" i="1"/>
  <c r="C225" i="1"/>
  <c r="C224" i="1" s="1"/>
  <c r="D225" i="1"/>
  <c r="D224" i="1" s="1"/>
  <c r="E225" i="1"/>
  <c r="E224" i="1" s="1"/>
  <c r="G225" i="1"/>
  <c r="G224" i="1" s="1"/>
  <c r="H225" i="1"/>
  <c r="H224" i="1" s="1"/>
  <c r="F225" i="1"/>
  <c r="F224" i="1" s="1"/>
  <c r="D63" i="1"/>
  <c r="E63" i="1"/>
  <c r="C63" i="1"/>
  <c r="E276" i="1" l="1"/>
  <c r="G276" i="1"/>
  <c r="H276" i="1"/>
  <c r="E274" i="1"/>
  <c r="H268" i="1" l="1"/>
  <c r="H267" i="1" s="1"/>
  <c r="D268" i="1"/>
  <c r="D267" i="1" s="1"/>
  <c r="E268" i="1"/>
  <c r="E267" i="1" s="1"/>
  <c r="F267" i="1"/>
  <c r="G268" i="1"/>
  <c r="G267" i="1" s="1"/>
  <c r="C268" i="1"/>
  <c r="C267" i="1" s="1"/>
  <c r="D362" i="1" l="1"/>
  <c r="D361" i="1" s="1"/>
  <c r="E362" i="1"/>
  <c r="E361" i="1" s="1"/>
  <c r="F362" i="1"/>
  <c r="F361" i="1" s="1"/>
  <c r="G362" i="1"/>
  <c r="G361" i="1" s="1"/>
  <c r="H362" i="1"/>
  <c r="H361" i="1" s="1"/>
  <c r="C362" i="1"/>
  <c r="C361" i="1" s="1"/>
  <c r="D395" i="1" l="1"/>
  <c r="D387" i="1" s="1"/>
  <c r="E395" i="1"/>
  <c r="E387" i="1" s="1"/>
  <c r="F395" i="1"/>
  <c r="F387" i="1" s="1"/>
  <c r="G395" i="1"/>
  <c r="G387" i="1" s="1"/>
  <c r="H395" i="1"/>
  <c r="H387" i="1" s="1"/>
  <c r="C395" i="1"/>
  <c r="C387" i="1" s="1"/>
  <c r="I370" i="1"/>
  <c r="J370" i="1"/>
  <c r="K370" i="1"/>
  <c r="D370" i="1"/>
  <c r="E370" i="1"/>
  <c r="F370" i="1"/>
  <c r="G370" i="1"/>
  <c r="H370" i="1"/>
  <c r="C370" i="1"/>
  <c r="D339" i="1"/>
  <c r="E339" i="1"/>
  <c r="F339" i="1"/>
  <c r="G339" i="1"/>
  <c r="H339" i="1"/>
  <c r="I339" i="1"/>
  <c r="J339" i="1"/>
  <c r="K339" i="1"/>
  <c r="C339" i="1"/>
  <c r="I326" i="1"/>
  <c r="J326" i="1"/>
  <c r="K326" i="1"/>
  <c r="D314" i="1"/>
  <c r="E314" i="1"/>
  <c r="F314" i="1"/>
  <c r="G314" i="1"/>
  <c r="H314" i="1"/>
  <c r="C314" i="1"/>
  <c r="D307" i="1"/>
  <c r="E307" i="1"/>
  <c r="F307" i="1"/>
  <c r="H307" i="1"/>
  <c r="C307" i="1"/>
  <c r="D301" i="1"/>
  <c r="D300" i="1" s="1"/>
  <c r="E301" i="1"/>
  <c r="F301" i="1"/>
  <c r="F300" i="1" s="1"/>
  <c r="G301" i="1"/>
  <c r="G300" i="1" s="1"/>
  <c r="H301" i="1"/>
  <c r="H300" i="1" s="1"/>
  <c r="C301" i="1"/>
  <c r="C300" i="1" s="1"/>
  <c r="D264" i="1"/>
  <c r="F264" i="1"/>
  <c r="G264" i="1"/>
  <c r="H264" i="1"/>
  <c r="C264" i="1"/>
  <c r="D258" i="1"/>
  <c r="F258" i="1"/>
  <c r="G258" i="1"/>
  <c r="H258" i="1"/>
  <c r="C258" i="1"/>
  <c r="D255" i="1"/>
  <c r="D254" i="1" s="1"/>
  <c r="E255" i="1"/>
  <c r="E254" i="1" s="1"/>
  <c r="G255" i="1"/>
  <c r="G254" i="1" s="1"/>
  <c r="H255" i="1"/>
  <c r="H254" i="1" s="1"/>
  <c r="C255" i="1"/>
  <c r="C254" i="1" s="1"/>
  <c r="D252" i="1"/>
  <c r="E252" i="1"/>
  <c r="F252" i="1"/>
  <c r="G252" i="1"/>
  <c r="H252" i="1"/>
  <c r="C252" i="1"/>
  <c r="D249" i="1"/>
  <c r="E249" i="1"/>
  <c r="F249" i="1"/>
  <c r="G249" i="1"/>
  <c r="H249" i="1"/>
  <c r="C249" i="1"/>
  <c r="D235" i="1"/>
  <c r="E235" i="1"/>
  <c r="D232" i="1"/>
  <c r="D231" i="1" s="1"/>
  <c r="D227" i="1" s="1"/>
  <c r="F232" i="1"/>
  <c r="F231" i="1" s="1"/>
  <c r="F227" i="1" s="1"/>
  <c r="G232" i="1"/>
  <c r="G231" i="1" s="1"/>
  <c r="G227" i="1" s="1"/>
  <c r="H232" i="1"/>
  <c r="H231" i="1" s="1"/>
  <c r="H227" i="1" s="1"/>
  <c r="I232" i="1"/>
  <c r="J232" i="1"/>
  <c r="K232" i="1"/>
  <c r="C232" i="1"/>
  <c r="C231" i="1" s="1"/>
  <c r="C227" i="1" s="1"/>
  <c r="D219" i="1"/>
  <c r="E219" i="1"/>
  <c r="F219" i="1"/>
  <c r="G219" i="1"/>
  <c r="H219" i="1"/>
  <c r="C219" i="1"/>
  <c r="D216" i="1"/>
  <c r="E216" i="1"/>
  <c r="F216" i="1"/>
  <c r="G216" i="1"/>
  <c r="H216" i="1"/>
  <c r="C216" i="1"/>
  <c r="D195" i="1"/>
  <c r="E195" i="1"/>
  <c r="F195" i="1"/>
  <c r="G195" i="1"/>
  <c r="H195" i="1"/>
  <c r="C195" i="1"/>
  <c r="D179" i="1"/>
  <c r="E179" i="1"/>
  <c r="F179" i="1"/>
  <c r="G179" i="1"/>
  <c r="H179" i="1"/>
  <c r="C179" i="1"/>
  <c r="D175" i="1"/>
  <c r="E175" i="1"/>
  <c r="F175" i="1"/>
  <c r="G175" i="1"/>
  <c r="H175" i="1"/>
  <c r="C175" i="1"/>
  <c r="I176" i="1"/>
  <c r="J176" i="1"/>
  <c r="K176" i="1"/>
  <c r="D171" i="1"/>
  <c r="E171" i="1"/>
  <c r="F171" i="1"/>
  <c r="G171" i="1"/>
  <c r="H171" i="1"/>
  <c r="C171" i="1"/>
  <c r="C166" i="1"/>
  <c r="C165" i="1" s="1"/>
  <c r="D159" i="1"/>
  <c r="E159" i="1"/>
  <c r="F159" i="1"/>
  <c r="G159" i="1"/>
  <c r="H159" i="1"/>
  <c r="H151" i="1" s="1"/>
  <c r="C159" i="1"/>
  <c r="D156" i="1"/>
  <c r="E156" i="1"/>
  <c r="F156" i="1"/>
  <c r="C156" i="1"/>
  <c r="D152" i="1"/>
  <c r="E152" i="1"/>
  <c r="F152" i="1"/>
  <c r="G152" i="1"/>
  <c r="C152" i="1"/>
  <c r="D143" i="1"/>
  <c r="E143" i="1"/>
  <c r="F143" i="1"/>
  <c r="G143" i="1"/>
  <c r="H143" i="1"/>
  <c r="H134" i="1" s="1"/>
  <c r="H95" i="1" s="1"/>
  <c r="C143" i="1"/>
  <c r="D140" i="1"/>
  <c r="E140" i="1"/>
  <c r="F140" i="1"/>
  <c r="G140" i="1"/>
  <c r="C140" i="1"/>
  <c r="D96" i="1"/>
  <c r="F96" i="1"/>
  <c r="C96" i="1"/>
  <c r="D83" i="1"/>
  <c r="E83" i="1"/>
  <c r="F83" i="1"/>
  <c r="G83" i="1"/>
  <c r="C83" i="1"/>
  <c r="D77" i="1"/>
  <c r="E77" i="1"/>
  <c r="F77" i="1"/>
  <c r="G77" i="1"/>
  <c r="C77" i="1"/>
  <c r="D75" i="1"/>
  <c r="D70" i="1" s="1"/>
  <c r="E75" i="1"/>
  <c r="E70" i="1" s="1"/>
  <c r="F75" i="1"/>
  <c r="F70" i="1" s="1"/>
  <c r="G75" i="1"/>
  <c r="G70" i="1" s="1"/>
  <c r="H75" i="1"/>
  <c r="H70" i="1" s="1"/>
  <c r="H46" i="1" s="1"/>
  <c r="I75" i="1"/>
  <c r="J75" i="1"/>
  <c r="K75" i="1"/>
  <c r="C75" i="1"/>
  <c r="C70" i="1" s="1"/>
  <c r="D62" i="1"/>
  <c r="E62" i="1"/>
  <c r="F62" i="1"/>
  <c r="G62" i="1"/>
  <c r="C62" i="1"/>
  <c r="G151" i="1" l="1"/>
  <c r="F151" i="1"/>
  <c r="E151" i="1"/>
  <c r="E150" i="1" s="1"/>
  <c r="C151" i="1"/>
  <c r="C150" i="1" s="1"/>
  <c r="D151" i="1"/>
  <c r="D150" i="1" s="1"/>
  <c r="F150" i="1"/>
  <c r="C288" i="1"/>
  <c r="H288" i="1"/>
  <c r="E288" i="1"/>
  <c r="F288" i="1"/>
  <c r="D288" i="1"/>
  <c r="G46" i="1"/>
  <c r="D46" i="1"/>
  <c r="C46" i="1"/>
  <c r="F46" i="1"/>
  <c r="E46" i="1"/>
  <c r="G174" i="1"/>
  <c r="H215" i="1"/>
  <c r="H194" i="1" s="1"/>
  <c r="D215" i="1"/>
  <c r="D194" i="1" s="1"/>
  <c r="H174" i="1"/>
  <c r="D174" i="1"/>
  <c r="C215" i="1"/>
  <c r="C194" i="1" s="1"/>
  <c r="E215" i="1"/>
  <c r="E194" i="1" s="1"/>
  <c r="C174" i="1"/>
  <c r="E174" i="1"/>
  <c r="F215" i="1"/>
  <c r="F194" i="1" s="1"/>
  <c r="F174" i="1"/>
  <c r="G215" i="1"/>
  <c r="G194" i="1" s="1"/>
  <c r="C248" i="1"/>
  <c r="C247" i="1" s="1"/>
  <c r="E248" i="1"/>
  <c r="D234" i="1"/>
  <c r="H248" i="1"/>
  <c r="H247" i="1" s="1"/>
  <c r="D248" i="1"/>
  <c r="D247" i="1" s="1"/>
  <c r="G248" i="1"/>
  <c r="G247" i="1" s="1"/>
  <c r="F248" i="1"/>
  <c r="F247" i="1" s="1"/>
  <c r="D134" i="1"/>
  <c r="D95" i="1" s="1"/>
  <c r="F134" i="1"/>
  <c r="F95" i="1" s="1"/>
  <c r="E134" i="1"/>
  <c r="G134" i="1"/>
  <c r="C134" i="1"/>
  <c r="C95" i="1" s="1"/>
  <c r="I63" i="1"/>
  <c r="J63" i="1"/>
  <c r="K63" i="1"/>
  <c r="E258" i="1" l="1"/>
  <c r="E247" i="1" s="1"/>
  <c r="H274" i="1" l="1"/>
  <c r="H273" i="1" s="1"/>
  <c r="H263" i="1" s="1"/>
  <c r="G274" i="1"/>
  <c r="G273" i="1" s="1"/>
  <c r="G263" i="1" s="1"/>
  <c r="F274" i="1"/>
  <c r="F273" i="1" s="1"/>
  <c r="F263" i="1" s="1"/>
  <c r="E273" i="1"/>
  <c r="E263" i="1" s="1"/>
  <c r="D274" i="1"/>
  <c r="D273" i="1" s="1"/>
  <c r="D263" i="1" s="1"/>
  <c r="C274" i="1"/>
  <c r="C273" i="1" s="1"/>
  <c r="C263" i="1" s="1"/>
  <c r="E234" i="1"/>
  <c r="E232" i="1"/>
  <c r="E231" i="1" s="1"/>
  <c r="E227" i="1" s="1"/>
  <c r="H168" i="1"/>
  <c r="H164" i="1" s="1"/>
  <c r="G168" i="1"/>
  <c r="G164" i="1" s="1"/>
  <c r="F168" i="1"/>
  <c r="F164" i="1" s="1"/>
  <c r="E168" i="1"/>
  <c r="E164" i="1" s="1"/>
  <c r="D168" i="1"/>
  <c r="D164" i="1" s="1"/>
  <c r="C168" i="1"/>
  <c r="C164" i="1" s="1"/>
  <c r="H364" i="1" l="1"/>
  <c r="F366" i="1"/>
  <c r="F365" i="1" s="1"/>
  <c r="E365" i="1"/>
  <c r="D366" i="1"/>
  <c r="D365" i="1" s="1"/>
  <c r="C366" i="1"/>
  <c r="C365" i="1" s="1"/>
  <c r="C364" i="1" s="1"/>
  <c r="H333" i="1"/>
  <c r="H327" i="1" s="1"/>
  <c r="H326" i="1" s="1"/>
  <c r="G333" i="1"/>
  <c r="G327" i="1" s="1"/>
  <c r="F333" i="1"/>
  <c r="E333" i="1"/>
  <c r="D333" i="1"/>
  <c r="C327" i="1"/>
  <c r="H243" i="1"/>
  <c r="H235" i="1"/>
  <c r="G235" i="1"/>
  <c r="F235" i="1"/>
  <c r="F234" i="1" s="1"/>
  <c r="C235" i="1"/>
  <c r="C234" i="1" s="1"/>
  <c r="K235" i="1"/>
  <c r="K234" i="1" s="1"/>
  <c r="J235" i="1"/>
  <c r="J234" i="1" s="1"/>
  <c r="I235" i="1"/>
  <c r="I234" i="1" s="1"/>
  <c r="K152" i="1"/>
  <c r="J152" i="1"/>
  <c r="I152" i="1"/>
  <c r="K143" i="1"/>
  <c r="J143" i="1"/>
  <c r="I143" i="1"/>
  <c r="K96" i="1"/>
  <c r="J96" i="1"/>
  <c r="I96" i="1"/>
  <c r="H150" i="1" l="1"/>
  <c r="G150" i="1"/>
  <c r="D327" i="1"/>
  <c r="D326" i="1" s="1"/>
  <c r="E327" i="1"/>
  <c r="E326" i="1" s="1"/>
  <c r="F327" i="1"/>
  <c r="F326" i="1" s="1"/>
  <c r="G326" i="1"/>
  <c r="C326" i="1"/>
  <c r="G364" i="1"/>
  <c r="G234" i="1"/>
  <c r="D364" i="1"/>
  <c r="H234" i="1"/>
  <c r="F364" i="1"/>
  <c r="G96" i="1"/>
  <c r="G95" i="1" s="1"/>
  <c r="E364" i="1" l="1"/>
  <c r="G307" i="1"/>
  <c r="G288" i="1" s="1"/>
  <c r="G570" i="1" s="1"/>
  <c r="D403" i="1"/>
  <c r="D402" i="1" s="1"/>
  <c r="E403" i="1"/>
  <c r="E402" i="1" s="1"/>
  <c r="F403" i="1"/>
  <c r="F402" i="1" s="1"/>
  <c r="G403" i="1"/>
  <c r="G402" i="1" s="1"/>
  <c r="H403" i="1" l="1"/>
  <c r="H402" i="1" s="1"/>
  <c r="C403" i="1"/>
  <c r="C402" i="1" s="1"/>
  <c r="C570" i="1" l="1"/>
  <c r="H570" i="1"/>
  <c r="D570" i="1"/>
  <c r="F570" i="1"/>
  <c r="E96" i="1" l="1"/>
  <c r="E95" i="1" s="1"/>
  <c r="E570" i="1" l="1"/>
</calcChain>
</file>

<file path=xl/sharedStrings.xml><?xml version="1.0" encoding="utf-8"?>
<sst xmlns="http://schemas.openxmlformats.org/spreadsheetml/2006/main" count="664" uniqueCount="533">
  <si>
    <t xml:space="preserve">Пояснения </t>
  </si>
  <si>
    <t>к пояснительной записке</t>
  </si>
  <si>
    <t>Относится или нет к Стратегии Губернатора области (да/нет)</t>
  </si>
  <si>
    <t>Сумма ОЦП, утвержд. в бюджете</t>
  </si>
  <si>
    <t>Сумма ВЦП, утвержд. в бюджете</t>
  </si>
  <si>
    <t>№ ГП и ПП</t>
  </si>
  <si>
    <t xml:space="preserve"> Государственная программа "Развитие здравоохранения в Ярославской области"</t>
  </si>
  <si>
    <t>01 1</t>
  </si>
  <si>
    <t>Областная целевая программа "Развитие материально-технической базы учреждений здравоохранения Ярославской области"</t>
  </si>
  <si>
    <t>01 0</t>
  </si>
  <si>
    <t>902 Департамент культуры ЯО</t>
  </si>
  <si>
    <t>01 3</t>
  </si>
  <si>
    <t xml:space="preserve">Федеральные </t>
  </si>
  <si>
    <t>Остатки федеральных средств</t>
  </si>
  <si>
    <t>Перераспределение ассигнований</t>
  </si>
  <si>
    <t>Увеличение (+) областные средства</t>
  </si>
  <si>
    <t>Уменьшение (-) областные средства</t>
  </si>
  <si>
    <t>в рублях</t>
  </si>
  <si>
    <t xml:space="preserve">Информация по внесению изменений в Закон ЯО "Об областном бюджете на 2014 год 
и на плановый период 2015 и 2016 годов" </t>
  </si>
  <si>
    <t>25.0</t>
  </si>
  <si>
    <t xml:space="preserve"> Государственная программа "Развитие сельского хозяйства в Ярославской области"</t>
  </si>
  <si>
    <t>25.1</t>
  </si>
  <si>
    <t>Областная целевая программа "Развитие агропромышленного комплекса Ярославской области"</t>
  </si>
  <si>
    <t>Субсидия на госзадание</t>
  </si>
  <si>
    <t>29.0</t>
  </si>
  <si>
    <t xml:space="preserve"> Государственная программа "Развитие лесного хозяйства в Ярославской области"</t>
  </si>
  <si>
    <t>29.1</t>
  </si>
  <si>
    <t>Ведомственная целевая программа департамента лесного хозяйства Ярославской области</t>
  </si>
  <si>
    <t>11 0</t>
  </si>
  <si>
    <t>Государственная программа "Развитие культуры и туризма в Ярославской области"</t>
  </si>
  <si>
    <t>11 3</t>
  </si>
  <si>
    <t>Областная целевая программа "Развитие туризма и отдыха в Ярославской области"</t>
  </si>
  <si>
    <t>Межбюджет</t>
  </si>
  <si>
    <t>950 Агентство по туризму ЯО</t>
  </si>
  <si>
    <t>Расчёты с поставщиками и подрядчиками</t>
  </si>
  <si>
    <t>14 0</t>
  </si>
  <si>
    <t>14 1</t>
  </si>
  <si>
    <t>911 Департамент имущественных и земельных отношений</t>
  </si>
  <si>
    <t>15 0</t>
  </si>
  <si>
    <t xml:space="preserve"> Государственная программа "Экономическое развитие и инновационная экономика в Ярославской области"</t>
  </si>
  <si>
    <t>15 3</t>
  </si>
  <si>
    <t>Областная целевая программа развития субъектов малого и среднего предпринимательства Ярославской области на 2013-2015 годы</t>
  </si>
  <si>
    <t>15 6</t>
  </si>
  <si>
    <t>Ведомственная целевая программа департамента инвестиционной политики Ярославской области</t>
  </si>
  <si>
    <t>36.0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</si>
  <si>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</si>
  <si>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04.0</t>
  </si>
  <si>
    <t>Государственная программа "Доступная среда в Ярославской области"</t>
  </si>
  <si>
    <t>04.1</t>
  </si>
  <si>
    <t>07.0</t>
  </si>
  <si>
    <t>Государственная программа "Содействие занятости населения Ярославской области"</t>
  </si>
  <si>
    <t>07.1</t>
  </si>
  <si>
    <t>Ведомственная целевая программа "Содействие занятости населения Ярославской области"</t>
  </si>
  <si>
    <t>934 Департамент государственной службы занятости населения ЯО</t>
  </si>
  <si>
    <t>07. 2</t>
  </si>
  <si>
    <t>Региональная программа дополнительных мероприятий в сфере занятости населения Ярославской области на 2013 - 2015 годы</t>
  </si>
  <si>
    <t>08.00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</si>
  <si>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</si>
  <si>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948 Департамент региональной безопасности ЯО</t>
  </si>
  <si>
    <t>10 0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</si>
  <si>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 и безопасности людей на водных объектах"</t>
  </si>
  <si>
    <t>908 Департамент жилищно-коммунального комплекса ЯО</t>
  </si>
  <si>
    <t>21 0</t>
  </si>
  <si>
    <t>Государственная программа "Эффективная власть в Ярославской области"</t>
  </si>
  <si>
    <t>21 1</t>
  </si>
  <si>
    <t>Областная целевая программа "Снижение административных барьеров, оптимизация и повышение качества предоставления государственных и муниципальных услуг"</t>
  </si>
  <si>
    <t>904 Департамент информатизации и связи ЯО</t>
  </si>
  <si>
    <t>920 Правительство ЯО</t>
  </si>
  <si>
    <t xml:space="preserve">21 4 </t>
  </si>
  <si>
    <t>Областная целевая программа "Развитие государственной гражданской и муниципальной службы в Ярославской области"</t>
  </si>
  <si>
    <t>21.6</t>
  </si>
  <si>
    <t>Областная целевая программа "Развитие органов местного самоуправления на территории Ярославской области"</t>
  </si>
  <si>
    <t>954 Департамент территориального развития, в том числе:</t>
  </si>
  <si>
    <t>21 7</t>
  </si>
  <si>
    <t>Выставочно-конгрессная деятельность органов исполнительной власти Ярославской области</t>
  </si>
  <si>
    <t>22 0</t>
  </si>
  <si>
    <t>Государственная программа "Гражданское общество и открытая власть"</t>
  </si>
  <si>
    <t>22 1</t>
  </si>
  <si>
    <t xml:space="preserve">Региональная программа "Государственная поддержка социально ориентированных некоммерческих организаций в Ярославской области" </t>
  </si>
  <si>
    <t>Государственная программа "Информационное общество в Ярославской области"</t>
  </si>
  <si>
    <t>21 8</t>
  </si>
  <si>
    <t>Ведомственная целевая программа "Обеспечение деятельности транспортной службы Правительства области"</t>
  </si>
  <si>
    <t xml:space="preserve"> 908 Департамент жилищно-коммунального комплекса Ярославской области</t>
  </si>
  <si>
    <t xml:space="preserve">Областная целевая программа "Гармонизация межнациональных отношений в Ярославской области" </t>
  </si>
  <si>
    <t>23 3</t>
  </si>
  <si>
    <t>23 5</t>
  </si>
  <si>
    <t>30 0</t>
  </si>
  <si>
    <t>Государственная программа "Энергоэффективность и развитие энергетики в Ярославской области"</t>
  </si>
  <si>
    <t xml:space="preserve">30 1 </t>
  </si>
  <si>
    <t>Региональная программа "Энергосбережение и повышение энергоэффективности в Ярославской области"</t>
  </si>
  <si>
    <t>36 1</t>
  </si>
  <si>
    <t xml:space="preserve">Ведомственная целевая программа департамента финансов Ярославской области    </t>
  </si>
  <si>
    <t>906 Департамент финансов ЯО</t>
  </si>
  <si>
    <t>36 7</t>
  </si>
  <si>
    <t>Мероприятия по управлению государственным  имуществом Ярославской области</t>
  </si>
  <si>
    <t>911 Департамент имущественных и земельных отношений ЯО</t>
  </si>
  <si>
    <t>50 0</t>
  </si>
  <si>
    <t>Непрограммные расходы</t>
  </si>
  <si>
    <t>901 Департамент здравоохранения  и фармации ЯО</t>
  </si>
  <si>
    <t>916 Департамент знергетики и регулирования тарифов ЯО</t>
  </si>
  <si>
    <t>917 Избирательная комиссия  ЯО</t>
  </si>
  <si>
    <t>919 Управление Судебного департамента в ЯО</t>
  </si>
  <si>
    <t>924 Департамент строительства ЯО</t>
  </si>
  <si>
    <t>940 Департамент по охран и использованию животного мира ЯО</t>
  </si>
  <si>
    <t>943 Департамент инвестиционной политики ЯО</t>
  </si>
  <si>
    <t>955 Аппарат уполномоченного по защите прав предпринимателей в ЯО</t>
  </si>
  <si>
    <t>Итого</t>
  </si>
  <si>
    <t>Ведомственная целевая программа департамента здравоохранения и фармации Ярославской области</t>
  </si>
  <si>
    <t>02 0</t>
  </si>
  <si>
    <t>Государственная программа "Развитие образования и молодежная политика в Ярославской области"</t>
  </si>
  <si>
    <t>02 1</t>
  </si>
  <si>
    <t>Ведомственная целевая программа департамента образования Ярославской области</t>
  </si>
  <si>
    <t>903 Департамент образования ЯО</t>
  </si>
  <si>
    <t>Расчеты с поставщиками</t>
  </si>
  <si>
    <t>02 5</t>
  </si>
  <si>
    <t>Ведомственная целевая программа "Реализация государственной молодежной политики"</t>
  </si>
  <si>
    <t>952 Агентство по делам молодежи ЯО</t>
  </si>
  <si>
    <t>03 0</t>
  </si>
  <si>
    <t>Государственная программа "Социальная поддержка населения Ярославской области"</t>
  </si>
  <si>
    <t>03 1</t>
  </si>
  <si>
    <t>Ведомственная целевая программа "Социальная поддержка населения Ярославской области"</t>
  </si>
  <si>
    <t>909 Департамент труда и социальной поддержки населения ЯО</t>
  </si>
  <si>
    <t>03 3</t>
  </si>
  <si>
    <t>Областная целевая программа "Семья и дети Ярославии"</t>
  </si>
  <si>
    <t>909 Департамент труда и социальной поддержки населения</t>
  </si>
  <si>
    <t>11 1</t>
  </si>
  <si>
    <t>Ведомственная целевая программа департамента культуры Ярославской области</t>
  </si>
  <si>
    <t>13 0</t>
  </si>
  <si>
    <t>Государственная программа "Развитие физической культуры и спорта в Ярославской области"</t>
  </si>
  <si>
    <t>13 1</t>
  </si>
  <si>
    <t>Ведомственная целевая программа "Физическая культура и спорт в Ярославской области"</t>
  </si>
  <si>
    <t>923 Агентство по физической культуре и спорту</t>
  </si>
  <si>
    <t>Субсидия юридическим лицам</t>
  </si>
  <si>
    <t>13 2</t>
  </si>
  <si>
    <t>Областная целевая программа "Развитие материально-технической базы физической культуры и спорта Ярославской области"</t>
  </si>
  <si>
    <t>13 3</t>
  </si>
  <si>
    <t>Областная целевая программа "Развитие физической культуры и спорта в Ярославской области"</t>
  </si>
  <si>
    <t>22 4</t>
  </si>
  <si>
    <t>23 1</t>
  </si>
  <si>
    <t xml:space="preserve">Областная целевая программа "Развитие информатизации Ярославской области" </t>
  </si>
  <si>
    <t>924 Департамент  строительства ЯО</t>
  </si>
  <si>
    <t>02.2</t>
  </si>
  <si>
    <t>Областная целевая программа "Обеспечение доступности дошкольного образования в Ярославской области"</t>
  </si>
  <si>
    <t>02.4</t>
  </si>
  <si>
    <t>Областная целевая программа  "Модернизация  профессионального образования в соответствии с приоритетными направлениями развития экономики Ярославской области"</t>
  </si>
  <si>
    <t>05 0</t>
  </si>
  <si>
    <t>Государственная программа "Обеспечение доступным и комфортным жильем населения Ярославской области"</t>
  </si>
  <si>
    <t>05 2</t>
  </si>
  <si>
    <t>05 3</t>
  </si>
  <si>
    <t>Ведомственная программа департамента строительства</t>
  </si>
  <si>
    <t>12 0</t>
  </si>
  <si>
    <t>Государственная программа "Охрана окружающей среды в Ярославской области"</t>
  </si>
  <si>
    <t>12 4</t>
  </si>
  <si>
    <t>Региональная программа "Развитие водохозяйственного комплекса Ярославской области в 2013-2020 годах"</t>
  </si>
  <si>
    <t>14 2</t>
  </si>
  <si>
    <t>РП "Развитие водоснабжения, водоотведения и очистки сточных вод Ярославской области"</t>
  </si>
  <si>
    <t>908 Департамент жилищно-коммунального комплекса ЯО, в том числе:</t>
  </si>
  <si>
    <t>Субсидия на реализацию мероприятий по строительству объектов коммунальной инфраструктуры</t>
  </si>
  <si>
    <t>05 1</t>
  </si>
  <si>
    <t>Региональная программа «Стимулирование развития жилищного строительства на территории Ярославской области»</t>
  </si>
  <si>
    <t>952 Агентство по делам молодежи Ярославской области</t>
  </si>
  <si>
    <t>14 4</t>
  </si>
  <si>
    <t>Ведомственная целевая программа департамента жилищно-коммунального комплекса Ярославской области</t>
  </si>
  <si>
    <t>943 Департамен инвестиционной политики ЯО</t>
  </si>
  <si>
    <t>24 0</t>
  </si>
  <si>
    <t>Государственная программа "Развитие дорожного хозяйства и транспорта в Ярославской области"</t>
  </si>
  <si>
    <t>24 3</t>
  </si>
  <si>
    <t>Ведомственная целевая программа агентства транспорта Ярославской области</t>
  </si>
  <si>
    <t>953 Агентство транспорта ЯО</t>
  </si>
  <si>
    <t>02 6</t>
  </si>
  <si>
    <t>946 Департамент общественных связей ЯО</t>
  </si>
  <si>
    <t>Субсидия на модернизацию региональной системы дошкольного образования за счет средств федерального бюджета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</si>
  <si>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</si>
  <si>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Прочие выплаты по обязательствам государства</t>
  </si>
  <si>
    <t>11 4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</si>
  <si>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</si>
  <si>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Субсидия на реализацию мероприятий по строительству и реконструкции объектов берегоукрепления за счет  средств областного бюджета</t>
  </si>
  <si>
    <t xml:space="preserve">Субсидия на реализацию мероприятий по строительству и реконструкции объектов теплоснабжения и газификации </t>
  </si>
  <si>
    <t>Субсидия на реализацию мероприятий по строительству и реконструкции объектов водоснабжения и водоотведения за счет средств федерального бюджета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</si>
  <si>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</si>
  <si>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16 1</t>
  </si>
  <si>
    <t>Областная целевая программа развития промышленности Ярославской области и повышения ее конкурентоспособности на 2014 - 2016 годы</t>
  </si>
  <si>
    <t xml:space="preserve">941 Департамент промышленной политики Ярославской области </t>
  </si>
  <si>
    <t>16 2</t>
  </si>
  <si>
    <t xml:space="preserve">Перераспределение ассигнований между видами расходов бюджетной классификаии в рамках программы в связи с необходимостью поддержки производства изделий народных художественных промыслов в Ярославской области </t>
  </si>
  <si>
    <t>16 0</t>
  </si>
  <si>
    <t>24 1</t>
  </si>
  <si>
    <t>Ведомственная целевая программа "Сохранность региональных автомобильных дорог Ярославской области"</t>
  </si>
  <si>
    <t>927 Департамент дорожного хозяйства ЯО</t>
  </si>
  <si>
    <t>24 2</t>
  </si>
  <si>
    <t>Областная целевая программа развития сети автомобильных дорог ЯО</t>
  </si>
  <si>
    <t>12.1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</si>
  <si>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</si>
  <si>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25.6.</t>
  </si>
  <si>
    <t>Региональная программа "Предупреждение заноса и распространения африканской чумы свиней и обеспечение эпизоотического благополучия на территории Ярославской области"</t>
  </si>
  <si>
    <t xml:space="preserve">Увеличение федеральной субвенции  </t>
  </si>
  <si>
    <t>Перереспределение ассигнований на региональную программу "Развитие материально-технической базы учреждений лесного хозяйства" в целях соблюдения условий софинансирования с федеральным бюджетом</t>
  </si>
  <si>
    <t>29.2.</t>
  </si>
  <si>
    <t>Перереспределение ассигнований с ведомственной целевой программы департамента лесного хозяйства Ярославской областина в целях соблюдения условий софинансирования с федеральным бюджетом</t>
  </si>
  <si>
    <t>29.3.</t>
  </si>
  <si>
    <t>Мероприятия, направленные на проведение лесоустроительных работ</t>
  </si>
  <si>
    <t>Перераспределение ассигнований  по мероприятиям по совершенствованию оказания медпомощи при ДТП в связи с уточнением направления расходов</t>
  </si>
  <si>
    <t>Перераспределение ассигнований с ВЦП департамента труда и социальной поддержки населения по итогам конкурса "За равные возможности" для награждения ГУЗ ЯО "Большесельская ЦРБ"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</si>
  <si>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</si>
  <si>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государственную поддержку опеки и попечительства</t>
  </si>
  <si>
    <t>Субсидия на государственную поддержку материально-технической базы образовательных организаций Ярославской области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</si>
  <si>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</si>
  <si>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Перераспределение ассигнований между муниципальными районами в связи с уточнением количества получателей выплат</t>
  </si>
  <si>
    <t>Субсидия на оплату труда работников сферы молодежной политики</t>
  </si>
  <si>
    <t>Субсидия на оказание (выполнение) муниципальными учреждениями услуг (работ) в сфере молодежной политики</t>
  </si>
  <si>
    <t>02 7</t>
  </si>
  <si>
    <t>ОЦП "Развитие молодежной политики в Ярославской области"</t>
  </si>
  <si>
    <t xml:space="preserve">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</si>
  <si>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 xml:space="preserve">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</si>
  <si>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</si>
  <si>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</si>
  <si>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 xml:space="preserve"> 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</si>
  <si>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 xml:space="preserve">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</si>
  <si>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Субвенция на социальную поддержку отдельных категорий граждан в части ежемесячного пособия на ребенка</t>
  </si>
  <si>
    <t xml:space="preserve"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 </t>
  </si>
  <si>
    <t>Субвенция на денежные выплаты</t>
  </si>
  <si>
    <t xml:space="preserve">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</t>
  </si>
  <si>
    <t>Субвенция на содержание специализированных учреждений в сфере социальной защиты населения</t>
  </si>
  <si>
    <t>Перераспределение ассигнований по погашению кредиторской задолженности ГБУЗ ЯО ЯООБ за счет мероприятий ВЦП департамента здравоохранения и фармации</t>
  </si>
  <si>
    <t>Федеральные средства в соответствии с распоряжением Правительства РФ от 19.07.2014 №1348-р</t>
  </si>
  <si>
    <t>Перераспределение ассигнований с Департамента труда и социальной защиты победителям смотра-конкурса "За равные возможности"</t>
  </si>
  <si>
    <t>Субсидия на развитие сети плоскостных спортивных сооружений в муниципальных образованиях области</t>
  </si>
  <si>
    <t>21 9</t>
  </si>
  <si>
    <t>Областная целевая программа "Развитие правовой грамотности и правосознания граждан на территории Ярославской области"</t>
  </si>
  <si>
    <t>952 Агентство по делам молодежи</t>
  </si>
  <si>
    <t xml:space="preserve">Субвенция на обеспечение деятельности органов опеки и попечительства </t>
  </si>
  <si>
    <t>Увеличение с 01.07.2014 заработной платы муниципальным служащим органов опеки</t>
  </si>
  <si>
    <t xml:space="preserve"> Субвенция на обеспечение деятельности органов местного самоуправления в сфере социальной защиты населения</t>
  </si>
  <si>
    <t>в связи с внесением изменений в постановление Правительства ЯО от 24.09.2008 № 512-п "О формировании нормативов расходов на содержание органов местного самоуправления муниципальных образований области и оплату труда депутатов выборных должностных лиц местного самоуправления, осуществляющих свои полномочия на постоянной основе, муниципальных служащих ЯО"</t>
  </si>
  <si>
    <t>Увеличение с 01.07.2014 заработной платы муниципальным служащим органов местного самоуправления в сфере  социальной защиты населения</t>
  </si>
  <si>
    <t>03.4</t>
  </si>
  <si>
    <t>Ведомственная целевая программа "Снабжение учреждений социальной сферы"</t>
  </si>
  <si>
    <t>861 233</t>
  </si>
  <si>
    <t>933 Департамент государственного заказа ЯО</t>
  </si>
  <si>
    <t>400 000</t>
  </si>
  <si>
    <t>07.3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</si>
  <si>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</si>
  <si>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350 000</t>
  </si>
  <si>
    <t>Перераспределение ассигнований в связи с уточнением бюджетной классификации</t>
  </si>
  <si>
    <t>08.2</t>
  </si>
  <si>
    <t>10.3</t>
  </si>
  <si>
    <t>Областная целевая программа "Создание системы обеспечения вызова экстренных оперативных служб через единый номер "112" на базе единых дежурно-диспетчерских служб муниципальных образований в Ярославской области"</t>
  </si>
  <si>
    <t>Перераспределение ассигнований в рамках ОЦП в связи с уточнением исполнителя мероприятий программы</t>
  </si>
  <si>
    <t>16.3</t>
  </si>
  <si>
    <t>941 Департамент промышленной политики ЯО</t>
  </si>
  <si>
    <t>21 2</t>
  </si>
  <si>
    <t>Областная целевая программа "Противодействие коррупции в Ярославской области"</t>
  </si>
  <si>
    <t>Перераспределение ассигнований в рамках ОЦП по обращениям депутатов</t>
  </si>
  <si>
    <t>Перераспределение ассигнований со сметы Ярославской областной Думы для приобретения автомобиля с целью обеспечения деятельности депутатов Ярославской областной Думы</t>
  </si>
  <si>
    <t>920  Правительство ЯО</t>
  </si>
  <si>
    <t>Сокращение расходов в связи с отсутствием потребности</t>
  </si>
  <si>
    <t>Перераспределение ассигнований для реализации мероприятия РП на проведение конкурса на предоставление субсидии муниципальным районам и городским округам</t>
  </si>
  <si>
    <t>22.2</t>
  </si>
  <si>
    <t>Ведомственная целевая программа "Обеспечение доступа населения к информации о деятельности органов власти Ярославской области"</t>
  </si>
  <si>
    <t>22.3</t>
  </si>
  <si>
    <t xml:space="preserve">Областная целевая программа "Повышение открытости деятельности органов исполнительной власти" </t>
  </si>
  <si>
    <t xml:space="preserve">Увеличение ассигнований для модернизации ситуационного центра Губернатора области (6 500 000руб.), для развития регионального сегмента Федеральной государственной информационно-аналитической в сфере тарифного регулирования на территории ЯО первый этап (25 225 000 руб.), для создания системы ветеринарного учета и отчетности, для эффективного управления процессами ветеринарии (500 000руб.) </t>
  </si>
  <si>
    <t>36.5</t>
  </si>
  <si>
    <t>905 Департамент агропромышленного комплекса и потребительского рынка ЯО</t>
  </si>
  <si>
    <t>Перераспределение ассигнований в связи с уточнением командировочных расходов</t>
  </si>
  <si>
    <t>Перераспределение ассигнований со сметы департамента ГКУ "Центр управления жилищно-коммунального  комплекса Ярославской области" в связи с изъятием из оперативного управления объектов недвижимого имущества</t>
  </si>
  <si>
    <t>918 Ярославская областная Дума</t>
  </si>
  <si>
    <t>Субвенция на обеспечение профилактики безнадзорности, правонарушений несовершеннолетних и защиты их прав</t>
  </si>
  <si>
    <t>Увеличение с 01.07.2014 заработной платы муниципальным служащим комиссий по делам несовершеннолетних</t>
  </si>
  <si>
    <t>931 Государственная жилищная инспекция ЯО</t>
  </si>
  <si>
    <t>938 Департамент охраны окружающей среды и природопользования ЯО</t>
  </si>
  <si>
    <t>Перераспределение ассигнований необходимо для оплаты налога за негативное воздействие на окружающую среду</t>
  </si>
  <si>
    <t xml:space="preserve">954 Департамент территориального развития Ярославской области </t>
  </si>
  <si>
    <t>Субвенция на реализацию отдельных полномочий в сфере законодательства об административных правонарушениях</t>
  </si>
  <si>
    <t>Увеличение с 01.07.2014 заработной платы муниципальным служащим в сфере законодательства об административных правонарушениях</t>
  </si>
  <si>
    <t>Субвенция на оплату жилищно-коммунальных услуг отдельным категориям граждан за счет средств федерального бюджета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</si>
  <si>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</si>
  <si>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Субсидии на выполнение органами местного самоуправления  муниципальных образований области полномочий по организации тепло-, водоснабжения населения и снабжения населения топливом на 2014 год</t>
  </si>
  <si>
    <t>Субвенция на освобождение от оплаты стоимости проезда детей из многодетных семей, обучающихся в общеобразовательных учреждений</t>
  </si>
  <si>
    <t>Субвенция на освобождение от оплаты стоимости проезда лиц, находящихся под диспасерным наблюдением в связи с туберкулезом и больных туберкулезом</t>
  </si>
  <si>
    <t>24 4</t>
  </si>
  <si>
    <t xml:space="preserve">Увеличение ассигнований на оплату расходов по исполнительным листам </t>
  </si>
  <si>
    <t xml:space="preserve">Увеличение ассигнований на погашение кредиторской задолженности </t>
  </si>
  <si>
    <t>Перераспределение ассигнований для ремонта здания по адресу ул.Чехова.,д.5</t>
  </si>
  <si>
    <t>Дополнительные ассигнования на содержание инспекции, арендная плата помещения</t>
  </si>
  <si>
    <t xml:space="preserve">Субвенция на организацию образовательного процесса в дошкольных образовательных организациях </t>
  </si>
  <si>
    <t>Увеличение ассигнований  на переезд судебных участков в Гаврилов- Ямском МР и погашение кредиторской задолженности</t>
  </si>
  <si>
    <t>Экономия бюджетных средств от проведения конкурсных процедур</t>
  </si>
  <si>
    <t>Перераспределение ассигнований на расходы по содержанию аппарата управления в связи с экономией, полученной в результате проведения аукциона на выполнение лесоустроительных работ</t>
  </si>
  <si>
    <t>936 Департамент лесного хозяйства ЯО</t>
  </si>
  <si>
    <t>Перераспределение с ОЦП "Развитие транспортной системы ЯО" на основании уточненных заявок, представленных муниципальными образованиями области</t>
  </si>
  <si>
    <t xml:space="preserve">Перераспределение средств на оплату налога за негативное воздействие на окружающую среду </t>
  </si>
  <si>
    <t>Перераспределение ассигнований для приобретения автомобиля для осуществления функций государственного лесного надзора</t>
  </si>
  <si>
    <t>Перераспределение ассигнований  на оплату расходов по исполнительным листам</t>
  </si>
  <si>
    <t>Увеличение расходов для проведения капитального ремонта в здании по адресу улица Чехова д. 5</t>
  </si>
  <si>
    <t>Перераспределение ассигнований  в связи с уточнением направления расходов</t>
  </si>
  <si>
    <t>Уменьшение ассигнований в связи с сокращением числа специалистов, проходящих подготовку в соответствии с постановлением Правительства области от 14.03.2012 № 180-п "О реализации Государственного плана подготовки управленческих кадров для организаций народного хозяйства РФ"</t>
  </si>
  <si>
    <t>Перераспределение ассигнований для выполнения обязательств по уплате налога на имущество, на приобретение офисной техники</t>
  </si>
  <si>
    <t>Перераспределение ассигнований на оплату исполнительных листов</t>
  </si>
  <si>
    <t>Перераспределение бюджетных ассигнований на ГКУ ЯО "Транспортная служба Правительства ЯО" для закупки автотранспорта для нужд Ярославской областной Думы</t>
  </si>
  <si>
    <t>Субвенция на предоставление гражданам субсидий на оплату жилого помещения и коммунальных услуг</t>
  </si>
  <si>
    <t>Уменьшение ассигнований в связи с уточнением потребности</t>
  </si>
  <si>
    <t>Перераспределение ассигнований по совершенствованию программного обеспечения учреждениям здравоохранения с расходов департамента информатизации и связи</t>
  </si>
  <si>
    <t>Увеличение ассигнований за счет увеличения доходной части областного бюджета в связи с поступлением в доход бюджета средств от сбора серебросодержащих отходов по ГКУЗ ЯО Рыбинский противотуберкулезный диспансер</t>
  </si>
  <si>
    <t xml:space="preserve">Увеличение ассигнований за счет увеличения доходной части областного бюджета в связи с заключением госконтракта между ГКУЗ ЯО МЦМР "Резерв" и Управлением федерального агентства по госрезервам по ЦФО на выполнение работ по ответственному хранению материальных ценностей </t>
  </si>
  <si>
    <t>901 Департамент здравоохранения и фармации</t>
  </si>
  <si>
    <t>Перераспределение ассигнований в рамках РП на предоставление субсидий муниципальным образованиям области для увеличения софинансирования средств из федерального бюджета</t>
  </si>
  <si>
    <t>Перераспределение ассигнований в связи с уточнением расходов по смете</t>
  </si>
  <si>
    <t>Перераспределение ассигнований в связи с изменением вида расходов для осуществления выплаты при увольнении</t>
  </si>
  <si>
    <t>Увеличение ассигнований на завершение капитального ремонта ГУЗ ЯО КБ им. Н.В.Соловьева</t>
  </si>
  <si>
    <t>Перераспределение ассигнований для информационного обеспечения форума "Инновации. Бизнес. Образование"</t>
  </si>
  <si>
    <t xml:space="preserve">909 Департамент труда и социальной поддержки населения </t>
  </si>
  <si>
    <t>Субсидия на реализацию мероприятий на разработку и государственную экспертизу проектно-сметной документации на строительство (реконструкцию) дошкольных образовательных  организаций</t>
  </si>
  <si>
    <t>Субсидия на обеспечение мероприятий по переселению граждан из аварийного жилищного фонда</t>
  </si>
  <si>
    <t>Субвенция на обеспечение бесплатным питанием обучающихся муниципальных образовательных организаций</t>
  </si>
  <si>
    <t xml:space="preserve">Перерасчет в связи с индексацией трудовых пенсий с 01.02.2014 и 01.04.2014 </t>
  </si>
  <si>
    <t>Уточнение потребности на выплату стипендий  в связи с  увеличением количества получателей</t>
  </si>
  <si>
    <t>Перераспределение ассигнований на оплату расходов по исполнительному листу</t>
  </si>
  <si>
    <t>Увеличение расходов на развитие систем фиксации нарушений Правил дорожного движения</t>
  </si>
  <si>
    <t>Перераспределение ассигнований в связи с преобразованием казенного предприятия в бюджетное учреждение</t>
  </si>
  <si>
    <t>Экономия в связи с проведением закупочных процедур</t>
  </si>
  <si>
    <t>Перераспределение ассигнований в связи с уточнением мероприятий программы</t>
  </si>
  <si>
    <t>Перераспределение ассигнований в рамках ВЦП в связи с уточнением направления расходов</t>
  </si>
  <si>
    <t>Перераспределение ассигнований сложившейся экономии для обновления автопарка</t>
  </si>
  <si>
    <t>Перераспределение ассигнований с ОЦП "Развитие информационного общества Ярославской области" для выполнения мероприятий ВЦП</t>
  </si>
  <si>
    <t>Сокращение расходов в связи с принятым решением об отказе закупки передвижной телевизионной станции</t>
  </si>
  <si>
    <t>Уменьшение ассигнований на выполнение госзадания КП "Электронный регион", согласно порядку , предусматривающему перечисления  чистой прибыли в доход бюджета</t>
  </si>
  <si>
    <t>Перераспределение ассигнований в связи с преобразованием казенного предприятия в бюджетное учреждение (700 000 руб.),  на ВЦП  департамента информатизации и связи Ярославской области ( 85 822 руб.), на ОЦП " Развитие информатизации в Ярославской области"(626 872 руб.)</t>
  </si>
  <si>
    <t xml:space="preserve">Перераспределение на ГРБС "Правительство ЯО" в связи с изъятием из оперативного управления департамента и закреплением на праве оперативного управления за Правительством ЯО административного здания </t>
  </si>
  <si>
    <t xml:space="preserve">Перераспределение ассигнований с ДТиСПН ЯО в связи с изъятием из оперативного управления департамента и закреплением на праве оперативного управления за Правительством ЯО административного здания </t>
  </si>
  <si>
    <t xml:space="preserve">Перераспределение ассигнований на оплату исполнительных листов </t>
  </si>
  <si>
    <t xml:space="preserve">923 Агентство по физической культуре и спорту </t>
  </si>
  <si>
    <t>937 Инспекция государственного строительного надзора ЯО</t>
  </si>
  <si>
    <t>949 Инспекция государственного надзора за техническим состоянием самоходных машин и других видов техники ЯО</t>
  </si>
  <si>
    <t>951 Департамент ветеринарии ЯО</t>
  </si>
  <si>
    <t xml:space="preserve">Ассигнования в связи с образованием с 01.08.2014 агентсва </t>
  </si>
  <si>
    <t>15.7</t>
  </si>
  <si>
    <t>Увеличение ассигнований по резервному фонду, в том числе для обеспечения приема беженцев</t>
  </si>
  <si>
    <t xml:space="preserve">Субсидия  на создание комплекса обеспечивающей инфраструктуры ТРК "Золотое кольцо" </t>
  </si>
  <si>
    <t>Субсидия на реализацию мероприятий по созданию комплекса обеспечивающей инфраструктуры туристско-рекреационных кластеров на территории Ярославской области</t>
  </si>
  <si>
    <t>Увеличение ассигнований по федеральной субсидии</t>
  </si>
  <si>
    <t>Перераспределение ассигнований в связи с изменениями ОЦП</t>
  </si>
  <si>
    <t>Перераспределение ассигнований с Выставочно-конгрессной деятельности органов исполнительной власти Ярославской области в связи с внедрением ЕСЭД в муниципальных районах ЯО</t>
  </si>
  <si>
    <t>Увеличение ассигнований на проведение работ по расширению абонентской емкости, связанных с переездом государственной жилищной инспекции</t>
  </si>
  <si>
    <t>Перераспределение ассигнований с ВЦП департамента строительства на содержание департамента в связи с уточнением расходов услуг связи  и командировочных расходов</t>
  </si>
  <si>
    <t>Перераспределение ассигнований в связи с уточнением вида расходов бюджетной классификации</t>
  </si>
  <si>
    <t>Перераспределение средств  на приобретение модулей к программному обеспечению</t>
  </si>
  <si>
    <t xml:space="preserve">Перераспределение ассигнований с субсидии на госзадание ГУЗ ЯО Рыбинсктранс  на трансферт ТФОМС в связи с реорганизацией учреждения  </t>
  </si>
  <si>
    <t>Перераспределение ассигнований между подразделами  по капитальному ремонту и противопожарным мероприятиям в связи с уточнением направления расходов</t>
  </si>
  <si>
    <t>Перераспределение ассигнований для уплаты налогов и увеличение фонда оплаты труда казенных учреждений здравоохранения в связи с изменением категорий персонала за счет экономии мероприятий ВЦП</t>
  </si>
  <si>
    <t>Перераспределение ассигнований за счет уменьшения ассигнований по ГКУЗ ЯО "Дом ребенка №1" в связи с сокращением количества востпитанников  на увеличение мероприятий ВЦП</t>
  </si>
  <si>
    <t>Субсидии негосударственным образовательным организациям на организацию образовательного процесса</t>
  </si>
  <si>
    <t>Увеличение ассигнований в связи с изменением контингента обучающихся с 01.09.2014</t>
  </si>
  <si>
    <t xml:space="preserve">Перераспределение ассигнований между видами расходов бюджетной классификации на выполнение ремонтных работ в целях модернизации МТБ уреждений профессионального образования </t>
  </si>
  <si>
    <t>Перераспределение ассигнований на проведение мероприятий в рамках модернизации профессионального образования с ведомственной целевой программы департамента образования</t>
  </si>
  <si>
    <t xml:space="preserve">Перераспределение ассигнований с субсидии на оплату труда работников сферы молодежной политики в связи с увеличением потребности </t>
  </si>
  <si>
    <t>Перераспределение  ассигнований между видами расходов в связи с внесением изменений в постановление Правительства ЯО "Об итогах ежегодного смотра-конкурса на лучший проект в сфере патриотического воспитания в ЯО" от 12.08.2014 № 793-п</t>
  </si>
  <si>
    <t>Выделение ассигнований  отделением  Пенсионного Фонда РФ по Ярославской области</t>
  </si>
  <si>
    <t>Перераспределение ассигнований с ВЦП департамента здравоохранения и фармации  на погашение кредиторской заложеннности по выполненным мероприятиям</t>
  </si>
  <si>
    <t>Перераспределение ассигнований между видами расходов бюджетной классификации по причине изменения исполнителя мероприятия</t>
  </si>
  <si>
    <t xml:space="preserve">Перераспределение ассигнований за счет экономии мероприятий  ВЦП департамента здравоохранения и фармации на погашение кредиторской задолженности по капитальному ремонту </t>
  </si>
  <si>
    <t xml:space="preserve">Увеличение ассигнований в связи с передачей МАУ г. Ярославля «Культурно-просветительский центр имени В.В. Терешковой» в собственность Ярославской области за счет межбюджетного трансферта </t>
  </si>
  <si>
    <t xml:space="preserve">
Увеличение ассигнований на выполнение госзадания ГАУК ЯО "Культурно-просветительский центр имени В.В. Терешковой"  </t>
  </si>
  <si>
    <t>Перераспределение ассигнований между видами расходов  в целях устранения аварийных ситуаций и погашения кредиторской задолженности.</t>
  </si>
  <si>
    <t>Увеличение ассигнований на организацию и проведение Этапа кубка Мира по лыжным гонкам в январе 2015 года</t>
  </si>
  <si>
    <t>Перераспределение ассигнований в связи с образовавшейся экономией по результатам торгов на мероприятия ВЦП "Физическая культура и спорт в Ярославской области" на предоставление субсидий физкультурно-спортивным организациям для участия в учебно-тренировочных сборах  и соревнованиях различного уровня.</t>
  </si>
  <si>
    <t>Перераспределение ассигнований, высвободившихся в результате уточнения сметы мероприятия, на расходы на предоставление субвенции на компенсацию расходов за присмотр и уход за детьми, осваивающими образовательные программы дошкольного образования</t>
  </si>
  <si>
    <t>Перераспределение ассигнований для погашения кредиторской задолженности по РП модернизации системы здравоохранения ЯО, срок окончания реализации которой истек в 2013 году, за поставленное оборудование и на оплату выполненных работ по капитальному ремонту за счет ОЦП "Развитие материально-технической базы учреждений здравоохранения ЯО" и мероприятий ВЦП департамента здравоохранения и фармации</t>
  </si>
  <si>
    <t>Сокращение ассигнований с учетом фактической потребности, перераспределение ассигнований между муниципальнымси образованиями области</t>
  </si>
  <si>
    <t xml:space="preserve">Сокращение фонда материального обеспечения (расходы на приобретение канцелярских принадлежностей, материалов и предметов для текущих хозяйственных целей) в составе бюджетного норматива на образовательный процесс в дошкольных организациях  </t>
  </si>
  <si>
    <t xml:space="preserve">Перераспределение ассигнований в  связи с изменением контингента получателей выплат  с субвенции на государственную поддержку опеки и попечительства  </t>
  </si>
  <si>
    <t xml:space="preserve">Перераспределение  средств между видами расходов на компенсацию стоимости питания сотрудникам ДОЛ "Чайка" </t>
  </si>
  <si>
    <t>Перераспределение средств  между видами расходов бюджетной классификации</t>
  </si>
  <si>
    <t>Перераспределение средств между видами расходов на проведение мероприятий к  Дню пожилого человека</t>
  </si>
  <si>
    <t>Перераспределение ассигнований в связи с корректировкой фактической потребности на субвенцию на денежные выплаты</t>
  </si>
  <si>
    <t>Перераспределение на стационарные учреждения и на денежные выплаты</t>
  </si>
  <si>
    <t>Перераспределение ассигнований на субвенцию на денежные выплаты в связи с  уменьшением среднегодовой стоимости имущества и снижением расходов по налогу на имущество</t>
  </si>
  <si>
    <t>Перераспределение ассигнований между муниципальными образованиями области</t>
  </si>
  <si>
    <t>Перераспределение ассигнований между видами расходов бюджетной классификации</t>
  </si>
  <si>
    <t>Перераспределение ассигнований с ВЦП "Социальная поддержка населения ЯО" на проведение мероприятий Всероссийской конференции по итогам реализации региональных программ по повышению качества жизни пожилых на 2011-2013 гг. и внедрению инновационных подходов к выполнению в субъектах РФ аналогичных программ на период 2014-2018 гг.</t>
  </si>
  <si>
    <t>Перераспределение ассигнований на ОЦП "Снижение административных барьеров, оптимизация и повышение качества предоставления государственных и муниципальных услуг" в связи с внедрением ЕСЭД в муниципальных районах ЯО</t>
  </si>
  <si>
    <t>Перераспределение ассигнований в связи с уточнением направления расходов</t>
  </si>
  <si>
    <t>Перераспределение ассигнований для обновления автопарка</t>
  </si>
  <si>
    <t>Приложение 2</t>
  </si>
  <si>
    <t>Поступление средств из федерального бюджета на реализацию мероприятий, связанных с отдыхом и оздоровлением детей в организациях отдыха детей и их оздоровления, расположенных в Республике Крым и г.Севастополе</t>
  </si>
  <si>
    <t>Перераспределение ассигнований с Правительства области на подготовку концертной программы в рамках празднования дней культуры Ярославской области в Дагестане</t>
  </si>
  <si>
    <t>(+)</t>
  </si>
  <si>
    <t>(-)</t>
  </si>
  <si>
    <t>Наименование</t>
  </si>
  <si>
    <t>901 Департамент здравоохранения и фармации ЯО</t>
  </si>
  <si>
    <t>Перераспределение ассигнований в рамках программы на  погашение кредиторской задолженности  по обязательствам за 2013 год  и  на погашение кредиторской задолженности по РП модернизации системы здравоохранения, а также на мероприятия ВЦП департамента здравоохранения и фармации ЯО</t>
  </si>
  <si>
    <t>Перераспределение ассигнований на приобретение оборудования и капитальный ремонт государственных учреждений здравоохранения за счет ассигнований департамента территориального развития по ОЦП "Развитие органов местного самоуправления на территории Ярославской области"</t>
  </si>
  <si>
    <t>Увеличение ассигнований согласно распоряжению Правительства РФ от 09.08.2014. № 1492-р на приобретение льготных медикаментов</t>
  </si>
  <si>
    <t>Перераспределение ассигнованицй между кодами видов расходов по приобретению оборудования  в связи с уточнением номеклатуры оборудования, по компенсации расходов по оплате коммунальных услуг в связи с уточнением количества получателей, услугам аптек, а также для приведения в соответствие с бюджетной классификацией</t>
  </si>
  <si>
    <t xml:space="preserve">Перераспределение экономии по расходам на приобретение вакцин и оборудования, ремонту высокотехнологичного оборудования, а также ликвидационных мероприятий  на погашение кредиторской задолженности по РП модернизации системы здравоохранения ЯО, РП "Энергоргосбережение и повышение энергоэффективности в ЯО", ОЦП "Доступная среда", на мероприятия ВЦП </t>
  </si>
  <si>
    <t>Перераспределение ассигнований между видами расходов бюджетной классификации с целью увеличения государственного задания коррекционным школам-интернатам в связи с изменением контингента воспитанников</t>
  </si>
  <si>
    <t>Уменьшение ассигнований на разработку проектно - сметной документации</t>
  </si>
  <si>
    <t xml:space="preserve">Перераспределение между разделами в соответствии с бюджетной классификацией расходов                                                                                                 </t>
  </si>
  <si>
    <t xml:space="preserve">Перераспределение ассигнований на проведение областных мероприятий в связи с экономией средств по субсидии молодежным и детским общественным организациям </t>
  </si>
  <si>
    <t>ОЦП "Патриотическое воспитание и допризывная подготовка граждан Российской Федерации, проживающих на территории ЯО"</t>
  </si>
  <si>
    <t>Перераспределение ассигнований между видами расходов на отправку делегаций от Ярославской области для участия во всероссийских мероприятиях</t>
  </si>
  <si>
    <t>Перераспределение средств на субсидию ГАУ Дворец молодежи для проведения мероприятий совместно с молодежными и детскими общественными объединениями, на проведение лагеря молодежного актива Ярославской области в связи с изменением концепции проведения лагеря</t>
  </si>
  <si>
    <t>Перераспределение ассигнований между муниципальными образованиями области в связи с изменением количества получателей</t>
  </si>
  <si>
    <t xml:space="preserve">Увеличение в соотвествии с Федеральным законом от 28.06.2014 № 201-ФЗ "О внесении изменений в Федеральный закон "О федеральном бюджете на 2014 год и плановый период 2015 и 2016 годов"     </t>
  </si>
  <si>
    <t>й</t>
  </si>
  <si>
    <t>Перераспределение   средств  с прочих учреждений на оплату коммунальных услуг в связи с увеличением лимитов потребления тепло- и электроэнергии; приобретение электроплиты для пищеблока; приобретение насосной станции для бани в Кривецком доме интернате</t>
  </si>
  <si>
    <t>Перераспределение ассигнований  за счет  ОЦП "Развитие материально-технической базы медицинских организаций ЯО" на погашение кредиторской заложеннности по выполненным мероприятиям учреждений здравоохранения и по приобретению расходных материалов к инсулиновым помпам</t>
  </si>
  <si>
    <t>Увеличение ассигнований для проведения мероприятий по ликвидации ГБУ "Содействие"</t>
  </si>
  <si>
    <t xml:space="preserve">Региональная программа "Доступная среда" </t>
  </si>
  <si>
    <t>Перераспределение между МР в связи с изменением количества получателей</t>
  </si>
  <si>
    <t>Перераспределение между видами расходов  на разработку и экспертизу проектно - сметно документации вентиляционной системы прачечной и проведение капремонта процедурного кабинета социально - реабилитационного центра "Здоровье"; для оплаты налогов социально - реабилитационного центра "Медвежонок" за счет экономии по итогам проведения закупочных процедур</t>
  </si>
  <si>
    <t>Субсидия на государственную поддержку молодых семей Ярославской области в приобретении (строительстве) жилья за счет средств федерального бюджета</t>
  </si>
  <si>
    <t>Региональная адресная программа по переселению граждан из аварийного жилищного фонда Ярославской области на 2013 - 2017 годы</t>
  </si>
  <si>
    <t>Уменьшение расходов  в связи с отсутствием потребности в 2014 году по заключенным муниципальным контрактам</t>
  </si>
  <si>
    <t>Дополнительное выделение средств федерального бюджета</t>
  </si>
  <si>
    <t>Областная целевая программа "Повышение безопасности дорожного движения в Ярославской области"</t>
  </si>
  <si>
    <t>Перераспределение ассигнований в целях исполнения решения Кировского районного суда от 14.03.2014 г.</t>
  </si>
  <si>
    <t>Перераспределение ассигнований в рамках ОЦП в целях реализации единой информационно-коммуникационной политики</t>
  </si>
  <si>
    <t>Строительство и реконструкция объектов культурного назначения на 2010 - 2014 годы</t>
  </si>
  <si>
    <t xml:space="preserve">Увеличение ассигнований  для выполнения обязательств ЯО по софинансированию объекта  с федеральным бюджетом (берегоукрепление городского поселения г. Мышкин) </t>
  </si>
  <si>
    <t xml:space="preserve"> Государственная программа "Обеспечение качественными коммунальными услугами населения Ярославской области"</t>
  </si>
  <si>
    <t>Областная целевая программа "Комплексная программа модернизации и реформирования жилищно-коммунального хозяйства Ярославской области"</t>
  </si>
  <si>
    <t>Передвижка ассигнований по мероприятиям  в сумме 1 725 208  рублей с целью увеличения уставного капитала акционерным обществам со 100-процентным государственным участием Ярославской области 
Уменьшение  ассигнований по МО в сумме  11 001 000  рублей (экономия по торгам).</t>
  </si>
  <si>
    <t xml:space="preserve">ОЦП "Комплексный инвестиционный план модернизации городского поселения Ростов" </t>
  </si>
  <si>
    <t>Государственная программа "Развитие промышленности в Ярославской области и повышение ее конкурентоспособности"</t>
  </si>
  <si>
    <t xml:space="preserve">Областная целевая программа "Сохранение, возрождение и развитие народных художественных промыслов" </t>
  </si>
  <si>
    <t>Ведомственная целевая программа департамента промышленной политики Ярославской области</t>
  </si>
  <si>
    <t>Перераспределение ассигнований для обеспечения участия представителей области на Всероссийских мероприятиях</t>
  </si>
  <si>
    <t>Субсидия из федерального бюджета на реализацию мероприятий ФЦП "Укрепление единства российской нации и этнокультурное развитие народов России"</t>
  </si>
  <si>
    <t>Ведомственная целевая программа департамента информатизации и связи Ярославской области</t>
  </si>
  <si>
    <t>Областная целевая программа "Развитие информационного общества в Ярославской области"</t>
  </si>
  <si>
    <t>Перераспределение ассигнований на ОЦП  "Создание системы обеспечения вызова экстренных оперативных служб через единый номер "112" на базе единых дежурно-диспетчерских служб муниципальных образований в Ярославской области" в связи с планируемым выделением федеральной субсидии в целях обеспечения определенного уровня софинансирования</t>
  </si>
  <si>
    <t>Перераспределение ассигнований на РП " Государственная поддержка социально ориентированных некоммерческих организаций в ЯО"</t>
  </si>
  <si>
    <t>Перераспределение бюджетных ассигнований по субсидии на осуществление бюджетных инвестиций в объекты капитального строительства и реконструкции дорожного хозяйства между муниципальными районами (уменьшение: Некрасовский МР - 10 млн.руб., Тутаевский МР - 9,7 млн.руб.; увеличение г.Ярославль - 19,7 млн.руб.)</t>
  </si>
  <si>
    <t xml:space="preserve">ОЦП" Развитие транспортной системыЯрославской области" </t>
  </si>
  <si>
    <t>Перераспределение ассигнований с изменением бюджетной классификации</t>
  </si>
  <si>
    <t>Перераспределение ассигнований в связи с изменением вида расходов</t>
  </si>
  <si>
    <t>Уменьшение ассигнований в связи с невосстребованностью</t>
  </si>
  <si>
    <t>Региональная программа "Развитие материально-технической базы учреждений лесного хозяйства Ярославской области"</t>
  </si>
  <si>
    <t>Реализация отдельных мероприятий в сфере управления государственными и муниципальными финансами Ярославской области</t>
  </si>
  <si>
    <t xml:space="preserve">Перераспределение расходов  для исполнения решения Кировского районного суда </t>
  </si>
  <si>
    <t>Перераспределение ассигнований в целях исполнения судебных решений</t>
  </si>
  <si>
    <t>Сокращение ассигнований  в связи с оптимизацией расходов по обеспечению деятельности Уполномоченного по правам человека, сокращение бюджетных ассигнований в связи с ликвидацией Бюро по кооперации Гессен</t>
  </si>
  <si>
    <t>956 Агентство по государственным услугам Ярославской области</t>
  </si>
  <si>
    <t>Перераспределение ассигнований на субсидию по госзаданию  в связи с увеличением потребности в реагентах и расходных материалах и на  выплаты компенсации донорам крови, а также  в связи с увеличением объема посещений по диспансеризации за счет экономии мероприятий ВЦП</t>
  </si>
  <si>
    <t>Перераспределение экономии по субсидии на услуги по хранению вакцин на погашение кредиторской задолженности по учреждениям здравоохранения и увеличению субсидии на госзадание</t>
  </si>
  <si>
    <t>Перераспределение ассигнований  на исполнение судебного решения и на погашение кредиторской задолженнности по ОЦП "Семья и дети" за счет мероприятий ВЦП</t>
  </si>
  <si>
    <t>Перераспределение ассигнований с департамента территориального развития ЯО  на выделение субсидий государственным учреждениям по обращениям депутатов  ЯОД</t>
  </si>
  <si>
    <t>Перераспределение ассигнований между видами  расходов бюджетной классификации в связи с уточнением учреждений-исполнителей мероприятий</t>
  </si>
  <si>
    <t>Перераспределение ассигнований для проведения мероприятий в рамках программы модернизации систем профессионального образования</t>
  </si>
  <si>
    <t>Увеличение ассигнований в связи с ростом родительской платы за присмотр и уход в детском саду с 1 января 2014 года на 20-25%. Перераспределение ассигнований с РП "Государственная поддержка социально ориентированных некоммерческих организаций в Ярославской области" 300 т.р., с ОЦП "Развитие правовой грамотности и правосознания граждан на территории Ярославской области" 300 тыс. руб., а также в связи с ростом контингента получателей</t>
  </si>
  <si>
    <t>Перераспределение ассигнований на субвенцию на содержание ребенка в семье опекуна, приемной семье и вознаграждение, причитающееся приемному родителю, в связи с изменением контингента получателей выплат</t>
  </si>
  <si>
    <t>Увеличение ассигнований  на сумму фактически поступивших средств федерального бюджета (распоряжение Правительства РФ от 14.04.2014 № 583-р).</t>
  </si>
  <si>
    <t>Увеличение ассигнований  на сумму фактически поступивших средств федерального бюджета на модернизацию региональной системы дошкольного образования.</t>
  </si>
  <si>
    <t>Перераспределение и уменьшение ассигнований областного бюджета в связи с поступлением средств федерального бюджета</t>
  </si>
  <si>
    <t>Перераспределение ассигнований областного бюджета в связи с поступлением средств федерального бюджета.</t>
  </si>
  <si>
    <t>Перераспределение федеральных средств между разделами, подразделами бюджетной классификации расходов в целях приведения в соответствие с соглашением с Министерством образования и науки РФ</t>
  </si>
  <si>
    <t>Перераспределение ассигнований с субсидий молодежным и детским общественным организациям и с субсидии на оплату труда работников сферы молодежной политики на проведение областных мероприятий в связи с удорожанием затрат на их проведение</t>
  </si>
  <si>
    <t xml:space="preserve">Перераспределение ассигнований  на субсидию на оказание (выполнение) муниципальными учреждениями услуг в сфере молодежной политики и на проведение областных мероприятий в связи с уточнением расчетов потребности </t>
  </si>
  <si>
    <t>Перераспределение  ассигнований между видами расходов в связи с внесением изменений в постановление Правительства Ярославской области "Об итогах ежегодного смотра-конкурса на лучший проект в сфере патриотического воспитания в Ярославской области"</t>
  </si>
  <si>
    <t>Уменьшение в соотвествии с Федеральным законом от 28.06.2014 № 201-ФЗ "О внесении изменений в Федеральный закон "О федеральном бюджете на 2014 год и плановый период 2015 и 2016 годов" и перераспределение ассигнований между муниципальными образованиями области в связи с изменением количества получателей</t>
  </si>
  <si>
    <t xml:space="preserve">Перераспределение с пособий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Федерации, на открытие с 01.07.2014 отделения специализированного социально-медицинского обслуживания на дому в Центре социального обслуживания граждан пожилого возраста и инвалидов </t>
  </si>
  <si>
    <t>Перераспределение средств с департамента территориального развития Норскому геронтопсихиатрическому центру по обращению депутатов ЯОД</t>
  </si>
  <si>
    <t>Перераспределение средств с департамента территориального развития на приобретение и установку гимнастического и спортивного комплексов для социально - реабилитационного центра "Медвежонок" и социально - реабилитационного центра  "Росинка" согласно обращениям депутатов ЯОД</t>
  </si>
  <si>
    <t>Перераспределение  средств на департамент культуры ЯО и департамент здравоохранения и фармации для победителей конкурса "За равные возможности"</t>
  </si>
  <si>
    <t>Перераспределение бюджетных ассигнований на Правительство области для проведения Всероссийской конференции по итогам реализации региональных программ по повышению качества жизни пожилых на 2011-2013г.г. и внедрению инновационных подходов к выполнению в субъектах РФ аналогичных программ на период 2014-2018г.г.</t>
  </si>
  <si>
    <t>Перераспределение ассигнований с субвенции на социальную поддержку отдельных категорий граждан в части ежемесячной денежной выплаты ветеранам труда, труженикам тыла, реабилитированным лицам в связи с увеличением количества получателей пособий</t>
  </si>
  <si>
    <t>Перераспределение ассигнований на субвенцию на социальную поддержку отдельных категорий граждан в части ежемесячного пособия на ребенка и субвенцию на денежные выплаты</t>
  </si>
  <si>
    <t xml:space="preserve">Перераспределение с субвенции на социальную поддержку отдельных категорий граждан в части ежемесячной денежной выплаты ветеранам труда, труженикам тыла, реабилитированным лицам , субвенции на содержание муниципальных казенных и бюджетных учреждений, дополнительного материального обеспечения почетных граждан Ярославской области, доплаты к пенсиям лицам, внесшим значительный вклад в социально-экономическое развитие Ярославской области, пособий детям сотрудников правохранительных органов и военнослужащих, погибших при выполнении служебно-боевых задач в Северо-Кавказском регионе Ярославской области, в связи с изменениями количества получателей выплат </t>
  </si>
  <si>
    <t>Увеличение ассигнований на приведение в соответствие с установленными нормативами</t>
  </si>
  <si>
    <t xml:space="preserve">Уменьшение ассигнований в суммев связи с внесением изменений в федеральный бюджет (Федеральный закон от 28.06.2014 № 201-ФЗ) </t>
  </si>
  <si>
    <t xml:space="preserve">Увеличение ассигнований в связи:
- с включением с 01.07. 2014 в состав  субвенции  расходов  по  компенсации за взнос на капитальный ремонт многоквартирных домов , 
- установлением новых розничных цен на твердое топливо, 
-  изменением количества получателей.                                                                                                          Перераспределение ассигнований  между муниципальными образованиями ввиду уточнения потребности </t>
  </si>
  <si>
    <t>Перераспределение между видами расходов для проведения мероприятия с участием специалистов органов и учреждений системы профилактики безнадзорности и правонарушений несовершеннолетних</t>
  </si>
  <si>
    <t>Увеличение ассигнований за счет  поступивших  федеральных средств</t>
  </si>
  <si>
    <t>Перераспределение  ассигнований по мероприятиям  ВЦП на департамент строительства ЯО с целью увеличение расходов  по содержанию</t>
  </si>
  <si>
    <t>Перераспределение ассигнований с ОЦП  "Развитие информационного общества Ярославской области"  в связи с планируемым выделением федеральной субсидии в целях обеспечения определенного уровня софинансирования</t>
  </si>
  <si>
    <t>Увеличение госзадания Художественному музею в связи с вводом в эксплуатацию Музея зарубежного искусства</t>
  </si>
  <si>
    <t>На погашение кредиторской задолженности учреждений культуры за 2013 год</t>
  </si>
  <si>
    <t>Увеличение ассигнований на подключение общедоступных библиотек РФ к сети Интернет и развитие системы библиотечного дела с учетом задачи расширения информационных технологий.</t>
  </si>
  <si>
    <t>Субсидия из федерального бюджета в рамках ФЦП "Развитие внутреннего и въездного туризма в РФ" на создание ТРК "Золотое кольцо" (соглашение с Ростуризмом № 116-14-06-30-01 от 30.06.2014)</t>
  </si>
  <si>
    <t>Уменьшение  расходов АИП в связи с отрицательным заключением гос.экспертизы по объекту "Реконструкция здания для размещения КДЦ ГО г.Пререславль-Залесский"  ("Ювента")</t>
  </si>
  <si>
    <t>Перераспределение ассигнований между мероприятиями программы.</t>
  </si>
  <si>
    <t>Перераспределение ассигнований  между видами расходов в рамках ВЦП.</t>
  </si>
  <si>
    <t xml:space="preserve">Перераспределение ассигнований с департамента жилищно-коммунального комплекса ЯО. Средства направляются на увеличение уставного капитала ОАО "Яркоммунсервис"на мероприятие по реконструкции очистных сооружений канализации в пос. Туношна Ярославского муниципального района (остаток сметной стоимости объекта)  </t>
  </si>
  <si>
    <t>Уменьшение ассигнований по остаткам средств федерального бюджета</t>
  </si>
  <si>
    <t xml:space="preserve">Уменьшение ассигнований  (экономия по результатам конкурсных процедур в МО)                  </t>
  </si>
  <si>
    <t xml:space="preserve">Перераспределение ассигнований со сметы департамента в связи передачей недвижимого имущества, являющегося собственностью ЯО, расположенного по адресу: г.Ярославль, ул.Чайковского д.42, из оперативного управления ДЖКК ЯО в оперативное управление ГКУ "Центр управления жилищно-коммунальным комплексом ЯО"                                                       </t>
  </si>
  <si>
    <t>Увеличение ассигнований по  субсидии на компенсацию выпадащих доходов в связи с  установлением льготных тарифов для населения</t>
  </si>
  <si>
    <t xml:space="preserve">Увеличение ассигнований в связи с введением новой субсидии с целью стабильного прохождения отопительного периода и недопущения роста задолженности перед поставщиками коммунальных услуг  </t>
  </si>
  <si>
    <t>Перераспределение бюджетных ассигнований между муниципальными районами</t>
  </si>
  <si>
    <t>Перераспределение бюджетных ассигнований между видами расходов бюджетной классификации</t>
  </si>
  <si>
    <t xml:space="preserve">Увеличение ассигнований для  оплаты выполненных работ в 2014 году.                                                                                                                                                                                                     </t>
  </si>
  <si>
    <t>Перерасределение ассигнований в рамках программы  департамента промышленности области "Развитие промышленности Ярославской области и повышения ее конкурентоспособности" в связи с необходимостью оказания государственной поддержки в форме субсидий юридическим лицам</t>
  </si>
  <si>
    <t>Перераспределение ассигнований на ОЦП  "Развития промышленности Ярославской области и повышения ее конкурентоспособности" в связи с необходимостью оказания государственной  поддержки в ввиде субсидий юр.лицам</t>
  </si>
  <si>
    <t xml:space="preserve">Перерасределение ассигнованийв рамках программы в связи с необходимостью оказания государственной поддержки в форме субсидий </t>
  </si>
  <si>
    <t>Уменьшение бюджетных ассигнований на организацию оказания бесплатной юридической помощи</t>
  </si>
  <si>
    <t>Перераспределение экономии расходов на предоставление субсидий некоммерческим организациям на расходы на предоставление субвенции на компенсацию расходов на присмотр и уход за детьми, осваивающими образовательные программы дошкольного образования и уменьшение ассигнований</t>
  </si>
  <si>
    <t>На погашение кредиторской задолженности за 2013 год перед социальноориентированными некоммерческими организациями</t>
  </si>
  <si>
    <t>Увеличние средств федеральной субсидии на реализацию программы</t>
  </si>
  <si>
    <t>Перераспределение ассигнований с ОЦП "Развитие информационного общества  в ЯО" для проведения мероприятий в сфере мониторинга противоправного контента в сети Интернет и СМИ</t>
  </si>
  <si>
    <t>Увеличение средств федеральной субсидии на реализацию программы</t>
  </si>
  <si>
    <t>Перераспределение ассигнований  для информационного обеспечения форума "Инновации. Бизнес. Образование"</t>
  </si>
  <si>
    <t xml:space="preserve">Перераспределение ассигнований  с департамента финансов  для усовершенствования межведомственного взаимодействия в процессе обмена информацией о земельных участках с целью повышения собираемости имущественных налогов в Ярославской области </t>
  </si>
  <si>
    <t>Увеличение ассигнования на погашение кредиторской задолженности в связи с реорганизацией казенного предприятия</t>
  </si>
  <si>
    <t>Перераспределение ассигнований с реализации отдельных мероприятий в сфере управления государственными и муниципальными финансами Ярославской области в связи с преобразованием казенного предприятия в бюджетное учреждение</t>
  </si>
  <si>
    <t xml:space="preserve">Перераспределение ассигнований с департамента финансов для усовершенствования межведомственного взаимодействия в процессе обмена информацией о земельных участках с целью повышения собираемости имущественных налогов в Ярославской области </t>
  </si>
  <si>
    <t>Перераспределение ассигнований в рамках ОЦП в связи с преобразованием казенного предприятия в бюджетное учреждение и на ВЦП"Обеспечение доступа населения к информации о деятельности органов власти Ярославской области" для выполнения мероприятий</t>
  </si>
  <si>
    <t>Увеличение ассигнований на поддержку социально ориентированных некоммерческих организаций за счет субсидии из федерального бюджета</t>
  </si>
  <si>
    <t>Уменьшение в результате экономии бюжетных средств по результатам проведенных конкурсов на закупку автобусов - 620,4 тыс. руб., перераспределение на ВЦП агентства транспорта - 768,6  тыс. руб.</t>
  </si>
  <si>
    <t>Увеличение ассигнований за счет федерального бюджета:
- 18901500 руб. - субсидия на оказание несвязанной поддержки в области растениеводства  (распоряжение Правительства РФ от 29.07.2014г. № 1415-р).;
- 210584300 руб. - субсидирование % ставок по кредитам  (распоряжение Правительства РФ от 11.08.2014 № 1510-р).;
Перераспределение ассигнований:
- 7723600 руб. - субсидия на оказание несвязанной поддержки в области растениеводства и субсидирование % ставок по краткосрочным кредитам с целью соблюдения условий софинансирования и привлечения дополнительных средств из федерального бюджета</t>
  </si>
  <si>
    <t>Увеличение ассигнований в сумме 7000000 руб. на мероприятия по поддержке сельскохозяйственного производства.
Уменьшение ассигнований в сумме 110368303 руб. по субсидированию % ставок по инвестиционным кредитам в связи с изменением графика погашения кредитов</t>
  </si>
  <si>
    <t>Перераспределение ассигнований на погашение просроченной кредиторской задолженности за счет экономии при закупках департаментом здравоохранения и фармации при приобретении вакцин</t>
  </si>
  <si>
    <t>Уменьшение ассигнований на реализацию мероприятий ВЦП</t>
  </si>
  <si>
    <t>Перераспределение ассигнований между мероприятиями ВЦП</t>
  </si>
  <si>
    <t>Увеличение ассигнований на единовременную компенсационную выплату согласно судебному решению</t>
  </si>
  <si>
    <t>Перераспределение расходов  для оплаты транспортного налога, платы за негативное воздействие на окружающую среду</t>
  </si>
  <si>
    <t>Увеличение ассигнований на приведение в соответствие с установленными нормативами, выплаты выходных пособий при сокращении</t>
  </si>
  <si>
    <t>Увеличение ассигнований на приведение в соответствие с установленными нормативами,  выплаты выходных пособий при сокращении</t>
  </si>
  <si>
    <t>Увеличение ассигнований на приведение в соответствие с установленными нормативами и на выплаты выходных пособий при сокращении</t>
  </si>
  <si>
    <t>Увеличение ассигнований на обеспечение деятельности избирательной комиссии (325 600 руб.), обеспечение системы ГАС Выборы (174 000 руб.)</t>
  </si>
  <si>
    <t>Увеличение ассигнований в связи с увеличением  числа депутатов, работающих на постоянной основе, и изменением структуры аппарата Думы</t>
  </si>
  <si>
    <t>Перераспределение ассигнований в связи с увеличением количества выплат к почетным знакам в 2014 годы (150,0 т.р.),  на командировочные расходы (150 т.р.), на создание защищенной сети Wi-Fi в помещениях Ярославской областной Думы (547,6 т.р.), приобретение дискуссионных пультов, микрофонов для конгресс системы (280,7 т.р.), замену компьютеров 7 ед. (208,6 т.р.)</t>
  </si>
  <si>
    <t>Увеличение ассигнований на приведение в соответствие с установленными нормативами, увеличение оплаты труда с 01.01.2014г. на 5,5%</t>
  </si>
  <si>
    <t>Увеличение ассигнований на приведение в соответствие с установленными нормативам,  выплаты выходных пособий при сокращении</t>
  </si>
  <si>
    <t>Перераспределение ассигнований на департамент культуры на участие в днях культуры (република Дагестан)</t>
  </si>
  <si>
    <t>Увеличение ассигнований на приведение в соответствие с установленными нормативам, выплаты выходных пособий при сокращении</t>
  </si>
  <si>
    <t>Перераспределение расходов в связи с уточнением потребности  по командировочным расходам</t>
  </si>
  <si>
    <t>Перераспределение ассигнований необходимо для оплаты налога за негативное воздействие на окружающую среду и уточнение командировочных расходов</t>
  </si>
  <si>
    <t>Увеличение ассигнований по смете на оплату аренды помещения, услуг связи, интернета, почтовых услуг</t>
  </si>
  <si>
    <t>Перераспределение ассигнований на приобретение оборудования и капитальный ремонт за счет ОЦП "Развитие материально-технической базы учреждений здравоохранения ЯО", а также экономии мероприятий ВЦП</t>
  </si>
  <si>
    <t>Перераспределение ассигнований на департамент информатизации для усовершенствования межведомственного взаимодействия в процессе обмена информацией о земельных участках с целью повышения собираемости имущественных налогов в Ярославской области на ВЦП департамента 1600  тыс. руб., на ОЦП "Развитие информационного общества в ЯО " 3000 тыс. руб., на ОЦП " Развитие информатизации в ЯО" 400 тыс. руб.</t>
  </si>
  <si>
    <t>Перераспределение  ассигнований с ОЦП  "Повышение открытости деятельности органов исполнительной власти" для выполнения мероприятий ОЦП</t>
  </si>
  <si>
    <t>Перераспределение  ассигнований с ОЦП  "Повышение открытости деятельности органов исполнительной власти" для выполнения мероприятий ВЦП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</si>
</sst>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"/>
    <numFmt numFmtId="165" formatCode="#,##0.0"/>
    <numFmt numFmtId="166" formatCode="#,##0.00;[Red]\-#,##0.00;\ "/>
    <numFmt numFmtId="167" formatCode="#,##0.0_ ;[Red]\-#,##0.0\ "/>
  </numFmts>
  <fonts count="11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212">
    <xf numFmtId="0" fontId="0" fillId="0" borderId="0" xfId="0"/>
    <xf numFmtId="0" fontId="6" fillId="2" borderId="1" xfId="2" applyNumberFormat="1" applyFont="1" applyFill="1" applyBorder="1" applyAlignment="1" applyProtection="1">
      <alignment horizontal="left" vertical="top" wrapText="1"/>
    </xf>
    <xf numFmtId="0" fontId="4" fillId="2" borderId="1" xfId="2" applyNumberFormat="1" applyFont="1" applyFill="1" applyBorder="1" applyAlignment="1" applyProtection="1">
      <alignment horizontal="left" vertical="top" wrapText="1"/>
      <protection hidden="1"/>
    </xf>
    <xf numFmtId="0" fontId="5" fillId="2" borderId="1" xfId="0" applyFont="1" applyFill="1" applyBorder="1" applyAlignment="1" applyProtection="1">
      <alignment horizontal="left" vertical="top" wrapText="1"/>
      <protection hidden="1"/>
    </xf>
    <xf numFmtId="0" fontId="5" fillId="2" borderId="1" xfId="2" applyNumberFormat="1" applyFont="1" applyFill="1" applyBorder="1" applyAlignment="1" applyProtection="1">
      <alignment horizontal="left" vertical="top" wrapText="1"/>
      <protection hidden="1"/>
    </xf>
    <xf numFmtId="0" fontId="5" fillId="2" borderId="1" xfId="4" applyNumberFormat="1" applyFont="1" applyFill="1" applyBorder="1" applyAlignment="1" applyProtection="1">
      <alignment horizontal="left" vertical="top" wrapText="1"/>
      <protection hidden="1"/>
    </xf>
    <xf numFmtId="0" fontId="6" fillId="2" borderId="1" xfId="2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6" fillId="2" borderId="1" xfId="3" applyNumberFormat="1" applyFont="1" applyFill="1" applyBorder="1" applyAlignment="1" applyProtection="1">
      <alignment horizontal="center" wrapText="1"/>
      <protection hidden="1"/>
    </xf>
    <xf numFmtId="0" fontId="5" fillId="2" borderId="2" xfId="1" applyNumberFormat="1" applyFont="1" applyFill="1" applyBorder="1" applyAlignment="1" applyProtection="1">
      <alignment horizontal="left" vertical="top" wrapText="1"/>
      <protection hidden="1"/>
    </xf>
    <xf numFmtId="3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/>
    <xf numFmtId="164" fontId="5" fillId="2" borderId="1" xfId="0" applyNumberFormat="1" applyFont="1" applyFill="1" applyBorder="1"/>
    <xf numFmtId="0" fontId="5" fillId="2" borderId="1" xfId="2" applyNumberFormat="1" applyFont="1" applyFill="1" applyBorder="1" applyAlignment="1" applyProtection="1">
      <alignment vertical="top" wrapText="1"/>
      <protection hidden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164" fontId="4" fillId="2" borderId="1" xfId="0" applyNumberFormat="1" applyFont="1" applyFill="1" applyBorder="1" applyAlignment="1">
      <alignment horizontal="right"/>
    </xf>
    <xf numFmtId="1" fontId="6" fillId="2" borderId="1" xfId="0" applyNumberFormat="1" applyFont="1" applyFill="1" applyBorder="1"/>
    <xf numFmtId="1" fontId="5" fillId="2" borderId="1" xfId="0" applyNumberFormat="1" applyFont="1" applyFill="1" applyBorder="1"/>
    <xf numFmtId="1" fontId="6" fillId="2" borderId="1" xfId="0" applyNumberFormat="1" applyFont="1" applyFill="1" applyBorder="1" applyAlignment="1">
      <alignment horizontal="right"/>
    </xf>
    <xf numFmtId="0" fontId="6" fillId="2" borderId="1" xfId="2" applyNumberFormat="1" applyFont="1" applyFill="1" applyBorder="1" applyAlignment="1" applyProtection="1">
      <alignment vertical="top" wrapText="1"/>
      <protection hidden="1"/>
    </xf>
    <xf numFmtId="0" fontId="6" fillId="2" borderId="3" xfId="1" applyNumberFormat="1" applyFont="1" applyFill="1" applyBorder="1" applyAlignment="1" applyProtection="1">
      <alignment horizontal="left" vertical="top" wrapText="1"/>
      <protection hidden="1"/>
    </xf>
    <xf numFmtId="0" fontId="4" fillId="2" borderId="3" xfId="1" applyNumberFormat="1" applyFont="1" applyFill="1" applyBorder="1" applyAlignment="1" applyProtection="1">
      <alignment horizontal="left" vertical="top" wrapText="1"/>
      <protection hidden="1"/>
    </xf>
    <xf numFmtId="0" fontId="5" fillId="2" borderId="3" xfId="1" applyNumberFormat="1" applyFont="1" applyFill="1" applyBorder="1" applyAlignment="1" applyProtection="1">
      <alignment horizontal="left" vertical="top" wrapText="1"/>
      <protection hidden="1"/>
    </xf>
    <xf numFmtId="1" fontId="4" fillId="2" borderId="1" xfId="0" applyNumberFormat="1" applyFont="1" applyFill="1" applyBorder="1"/>
    <xf numFmtId="3" fontId="6" fillId="2" borderId="1" xfId="0" applyNumberFormat="1" applyFont="1" applyFill="1" applyBorder="1"/>
    <xf numFmtId="3" fontId="4" fillId="2" borderId="1" xfId="0" applyNumberFormat="1" applyFont="1" applyFill="1" applyBorder="1"/>
    <xf numFmtId="49" fontId="4" fillId="2" borderId="1" xfId="2" applyNumberFormat="1" applyFont="1" applyFill="1" applyBorder="1" applyAlignment="1" applyProtection="1">
      <alignment horizontal="left" vertical="top" wrapText="1"/>
      <protection hidden="1"/>
    </xf>
    <xf numFmtId="3" fontId="4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0" fontId="6" fillId="2" borderId="1" xfId="3" applyNumberFormat="1" applyFont="1" applyFill="1" applyBorder="1" applyAlignment="1" applyProtection="1">
      <alignment horizontal="center" wrapText="1"/>
      <protection hidden="1"/>
    </xf>
    <xf numFmtId="3" fontId="5" fillId="2" borderId="1" xfId="0" applyNumberFormat="1" applyFont="1" applyFill="1" applyBorder="1"/>
    <xf numFmtId="0" fontId="4" fillId="2" borderId="1" xfId="0" applyFont="1" applyFill="1" applyBorder="1"/>
    <xf numFmtId="165" fontId="5" fillId="2" borderId="1" xfId="0" applyNumberFormat="1" applyFont="1" applyFill="1" applyBorder="1"/>
    <xf numFmtId="0" fontId="4" fillId="2" borderId="1" xfId="2" applyNumberFormat="1" applyFont="1" applyFill="1" applyBorder="1" applyAlignment="1" applyProtection="1">
      <alignment vertical="top" wrapText="1"/>
      <protection hidden="1"/>
    </xf>
    <xf numFmtId="0" fontId="5" fillId="2" borderId="1" xfId="4" applyNumberFormat="1" applyFont="1" applyFill="1" applyBorder="1" applyAlignment="1" applyProtection="1">
      <alignment horizontal="left" vertical="center" wrapText="1"/>
      <protection hidden="1"/>
    </xf>
    <xf numFmtId="0" fontId="4" fillId="2" borderId="1" xfId="4" applyNumberFormat="1" applyFont="1" applyFill="1" applyBorder="1" applyAlignment="1" applyProtection="1">
      <alignment horizontal="left" vertical="center" wrapText="1"/>
      <protection hidden="1"/>
    </xf>
    <xf numFmtId="0" fontId="6" fillId="2" borderId="1" xfId="4" applyNumberFormat="1" applyFont="1" applyFill="1" applyBorder="1" applyAlignment="1" applyProtection="1">
      <alignment horizontal="left" vertical="center" wrapText="1"/>
      <protection hidden="1"/>
    </xf>
    <xf numFmtId="16" fontId="6" fillId="2" borderId="1" xfId="3" applyNumberFormat="1" applyFont="1" applyFill="1" applyBorder="1" applyAlignment="1" applyProtection="1">
      <alignment horizontal="center" wrapText="1"/>
      <protection hidden="1"/>
    </xf>
    <xf numFmtId="0" fontId="5" fillId="2" borderId="8" xfId="0" applyFont="1" applyFill="1" applyBorder="1"/>
    <xf numFmtId="0" fontId="5" fillId="2" borderId="1" xfId="0" applyFont="1" applyFill="1" applyBorder="1" applyAlignment="1" applyProtection="1">
      <alignment vertical="top" wrapText="1"/>
      <protection hidden="1"/>
    </xf>
    <xf numFmtId="0" fontId="5" fillId="2" borderId="3" xfId="2" applyNumberFormat="1" applyFont="1" applyFill="1" applyBorder="1" applyAlignment="1" applyProtection="1">
      <alignment vertical="top" wrapText="1"/>
    </xf>
    <xf numFmtId="0" fontId="6" fillId="2" borderId="1" xfId="6" applyNumberFormat="1" applyFont="1" applyFill="1" applyBorder="1" applyAlignment="1" applyProtection="1">
      <alignment horizontal="left" vertical="top" wrapText="1"/>
      <protection hidden="1"/>
    </xf>
    <xf numFmtId="0" fontId="4" fillId="2" borderId="1" xfId="6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Font="1" applyFill="1" applyBorder="1" applyAlignment="1" applyProtection="1">
      <alignment horizontal="left" vertical="top" wrapText="1"/>
      <protection hidden="1"/>
    </xf>
    <xf numFmtId="0" fontId="4" fillId="2" borderId="1" xfId="6" applyNumberFormat="1" applyFont="1" applyFill="1" applyBorder="1" applyAlignment="1" applyProtection="1">
      <alignment horizontal="left" vertical="top" wrapText="1"/>
      <protection hidden="1"/>
    </xf>
    <xf numFmtId="3" fontId="4" fillId="2" borderId="1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 applyProtection="1">
      <alignment vertical="top" wrapText="1"/>
      <protection hidden="1"/>
    </xf>
    <xf numFmtId="3" fontId="4" fillId="2" borderId="1" xfId="0" applyNumberFormat="1" applyFont="1" applyFill="1" applyBorder="1" applyAlignment="1">
      <alignment wrapText="1"/>
    </xf>
    <xf numFmtId="0" fontId="4" fillId="2" borderId="1" xfId="7" applyNumberFormat="1" applyFont="1" applyFill="1" applyBorder="1" applyAlignment="1" applyProtection="1">
      <alignment horizontal="left" vertical="top" wrapText="1"/>
      <protection hidden="1"/>
    </xf>
    <xf numFmtId="0" fontId="5" fillId="2" borderId="2" xfId="2" applyNumberFormat="1" applyFont="1" applyFill="1" applyBorder="1" applyAlignment="1" applyProtection="1">
      <alignment vertical="top" wrapText="1"/>
      <protection hidden="1"/>
    </xf>
    <xf numFmtId="49" fontId="6" fillId="2" borderId="1" xfId="3" applyNumberFormat="1" applyFont="1" applyFill="1" applyBorder="1" applyAlignment="1" applyProtection="1">
      <alignment horizontal="left" wrapText="1"/>
      <protection hidden="1"/>
    </xf>
    <xf numFmtId="0" fontId="7" fillId="2" borderId="1" xfId="3" applyNumberFormat="1" applyFont="1" applyFill="1" applyBorder="1" applyAlignment="1" applyProtection="1">
      <alignment horizontal="center" wrapText="1"/>
      <protection hidden="1"/>
    </xf>
    <xf numFmtId="0" fontId="5" fillId="2" borderId="1" xfId="0" applyFont="1" applyFill="1" applyBorder="1" applyAlignment="1">
      <alignment wrapText="1"/>
    </xf>
    <xf numFmtId="3" fontId="5" fillId="2" borderId="1" xfId="0" applyNumberFormat="1" applyFont="1" applyFill="1" applyBorder="1" applyAlignment="1">
      <alignment horizontal="right" wrapText="1"/>
    </xf>
    <xf numFmtId="0" fontId="6" fillId="2" borderId="1" xfId="0" applyFont="1" applyFill="1" applyBorder="1"/>
    <xf numFmtId="0" fontId="2" fillId="2" borderId="0" xfId="0" applyFont="1" applyFill="1"/>
    <xf numFmtId="0" fontId="2" fillId="2" borderId="0" xfId="0" applyFont="1" applyFill="1" applyAlignment="1">
      <alignment horizontal="left" vertical="top"/>
    </xf>
    <xf numFmtId="0" fontId="0" fillId="2" borderId="0" xfId="0" applyFont="1" applyFill="1"/>
    <xf numFmtId="0" fontId="4" fillId="2" borderId="1" xfId="2" applyNumberFormat="1" applyFont="1" applyFill="1" applyBorder="1" applyAlignment="1" applyProtection="1">
      <alignment horizontal="left" vertical="top" wrapText="1"/>
    </xf>
    <xf numFmtId="0" fontId="5" fillId="2" borderId="1" xfId="2" applyNumberFormat="1" applyFont="1" applyFill="1" applyBorder="1" applyAlignment="1" applyProtection="1">
      <alignment horizontal="left" vertical="top"/>
    </xf>
    <xf numFmtId="164" fontId="5" fillId="2" borderId="1" xfId="0" applyNumberFormat="1" applyFont="1" applyFill="1" applyBorder="1" applyAlignment="1" applyProtection="1">
      <alignment vertical="top" wrapText="1"/>
      <protection hidden="1"/>
    </xf>
    <xf numFmtId="0" fontId="6" fillId="2" borderId="1" xfId="1" applyNumberFormat="1" applyFont="1" applyFill="1" applyBorder="1" applyAlignment="1" applyProtection="1">
      <alignment horizontal="left" vertical="top" wrapText="1"/>
    </xf>
    <xf numFmtId="0" fontId="4" fillId="2" borderId="1" xfId="0" applyNumberFormat="1" applyFont="1" applyFill="1" applyBorder="1" applyAlignment="1" applyProtection="1">
      <alignment horizontal="left" vertical="top" wrapText="1"/>
      <protection hidden="1"/>
    </xf>
    <xf numFmtId="0" fontId="5" fillId="2" borderId="1" xfId="0" applyNumberFormat="1" applyFont="1" applyFill="1" applyBorder="1" applyAlignment="1" applyProtection="1">
      <alignment horizontal="left" vertical="top" wrapText="1"/>
      <protection hidden="1"/>
    </xf>
    <xf numFmtId="0" fontId="4" fillId="2" borderId="1" xfId="0" applyFont="1" applyFill="1" applyBorder="1" applyAlignment="1">
      <alignment horizontal="left" vertical="top" wrapText="1"/>
    </xf>
    <xf numFmtId="0" fontId="6" fillId="2" borderId="1" xfId="4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</xf>
    <xf numFmtId="0" fontId="4" fillId="2" borderId="1" xfId="4" applyNumberFormat="1" applyFont="1" applyFill="1" applyBorder="1" applyAlignment="1" applyProtection="1">
      <alignment horizontal="left" vertical="top" wrapText="1"/>
      <protection hidden="1"/>
    </xf>
    <xf numFmtId="0" fontId="6" fillId="2" borderId="1" xfId="7" applyNumberFormat="1" applyFont="1" applyFill="1" applyBorder="1" applyAlignment="1" applyProtection="1">
      <alignment horizontal="left" vertical="top" wrapText="1"/>
      <protection hidden="1"/>
    </xf>
    <xf numFmtId="3" fontId="6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 applyProtection="1">
      <alignment horizontal="left" vertical="top"/>
    </xf>
    <xf numFmtId="0" fontId="5" fillId="2" borderId="1" xfId="0" applyFont="1" applyFill="1" applyBorder="1" applyAlignment="1">
      <alignment horizontal="left" vertical="top"/>
    </xf>
    <xf numFmtId="3" fontId="6" fillId="2" borderId="1" xfId="2" applyNumberFormat="1" applyFont="1" applyFill="1" applyBorder="1" applyAlignment="1" applyProtection="1">
      <alignment horizontal="right" wrapText="1"/>
      <protection hidden="1"/>
    </xf>
    <xf numFmtId="3" fontId="4" fillId="2" borderId="1" xfId="2" applyNumberFormat="1" applyFont="1" applyFill="1" applyBorder="1" applyAlignment="1" applyProtection="1">
      <alignment horizontal="right" wrapText="1"/>
      <protection hidden="1"/>
    </xf>
    <xf numFmtId="0" fontId="5" fillId="2" borderId="1" xfId="2" applyNumberFormat="1" applyFont="1" applyFill="1" applyBorder="1" applyAlignment="1" applyProtection="1">
      <alignment horizontal="center" vertical="top" wrapText="1"/>
      <protection hidden="1"/>
    </xf>
    <xf numFmtId="3" fontId="0" fillId="2" borderId="0" xfId="0" applyNumberFormat="1" applyFont="1" applyFill="1"/>
    <xf numFmtId="0" fontId="5" fillId="2" borderId="1" xfId="2" applyNumberFormat="1" applyFont="1" applyFill="1" applyBorder="1" applyAlignment="1" applyProtection="1"/>
    <xf numFmtId="0" fontId="5" fillId="2" borderId="1" xfId="2" applyNumberFormat="1" applyFont="1" applyFill="1" applyBorder="1" applyAlignment="1" applyProtection="1">
      <alignment horizontal="left" vertical="top" wrapText="1"/>
    </xf>
    <xf numFmtId="49" fontId="6" fillId="2" borderId="1" xfId="2" applyNumberFormat="1" applyFont="1" applyFill="1" applyBorder="1" applyAlignment="1" applyProtection="1">
      <alignment horizontal="left" vertical="top" wrapText="1"/>
      <protection hidden="1"/>
    </xf>
    <xf numFmtId="0" fontId="7" fillId="2" borderId="1" xfId="4" applyNumberFormat="1" applyFont="1" applyFill="1" applyBorder="1" applyAlignment="1" applyProtection="1">
      <alignment horizontal="left" vertical="top" wrapText="1"/>
      <protection hidden="1"/>
    </xf>
    <xf numFmtId="0" fontId="6" fillId="2" borderId="2" xfId="3" applyNumberFormat="1" applyFont="1" applyFill="1" applyBorder="1" applyAlignment="1" applyProtection="1">
      <alignment horizontal="center" wrapText="1"/>
      <protection hidden="1"/>
    </xf>
    <xf numFmtId="0" fontId="5" fillId="2" borderId="1" xfId="7" applyNumberFormat="1" applyFont="1" applyFill="1" applyBorder="1" applyAlignment="1" applyProtection="1">
      <alignment horizontal="left" vertical="top" wrapText="1"/>
      <protection hidden="1"/>
    </xf>
    <xf numFmtId="0" fontId="7" fillId="2" borderId="1" xfId="2" applyNumberFormat="1" applyFont="1" applyFill="1" applyBorder="1" applyAlignment="1" applyProtection="1">
      <alignment horizontal="left" vertical="top" wrapText="1"/>
      <protection hidden="1"/>
    </xf>
    <xf numFmtId="0" fontId="6" fillId="2" borderId="1" xfId="0" applyFont="1" applyFill="1" applyBorder="1" applyAlignment="1" applyProtection="1">
      <alignment horizontal="left" vertical="top" wrapText="1"/>
      <protection hidden="1"/>
    </xf>
    <xf numFmtId="0" fontId="5" fillId="2" borderId="3" xfId="2" applyNumberFormat="1" applyFont="1" applyFill="1" applyBorder="1" applyAlignment="1" applyProtection="1">
      <alignment vertical="center" wrapText="1"/>
    </xf>
    <xf numFmtId="0" fontId="5" fillId="2" borderId="2" xfId="2" applyNumberFormat="1" applyFont="1" applyFill="1" applyBorder="1" applyAlignment="1" applyProtection="1">
      <alignment vertical="center" wrapText="1"/>
    </xf>
    <xf numFmtId="0" fontId="5" fillId="2" borderId="2" xfId="2" applyNumberFormat="1" applyFont="1" applyFill="1" applyBorder="1" applyAlignment="1" applyProtection="1">
      <alignment vertical="center"/>
    </xf>
    <xf numFmtId="0" fontId="5" fillId="2" borderId="2" xfId="2" applyNumberFormat="1" applyFont="1" applyFill="1" applyBorder="1" applyAlignment="1" applyProtection="1">
      <alignment vertical="center" wrapText="1"/>
      <protection hidden="1"/>
    </xf>
    <xf numFmtId="0" fontId="5" fillId="2" borderId="1" xfId="2" applyNumberFormat="1" applyFont="1" applyFill="1" applyBorder="1" applyAlignment="1" applyProtection="1">
      <alignment vertical="center" wrapText="1"/>
      <protection hidden="1"/>
    </xf>
    <xf numFmtId="0" fontId="4" fillId="2" borderId="1" xfId="0" applyFont="1" applyFill="1" applyBorder="1" applyAlignment="1">
      <alignment wrapText="1"/>
    </xf>
    <xf numFmtId="0" fontId="0" fillId="2" borderId="0" xfId="0" applyFont="1" applyFill="1" applyAlignment="1">
      <alignment vertical="top"/>
    </xf>
    <xf numFmtId="0" fontId="6" fillId="2" borderId="0" xfId="0" applyFont="1" applyFill="1"/>
    <xf numFmtId="0" fontId="6" fillId="2" borderId="0" xfId="0" applyFont="1" applyFill="1" applyAlignment="1">
      <alignment horizontal="left" vertical="top"/>
    </xf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right" vertical="top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 applyProtection="1">
      <alignment horizontal="left" vertical="top" wrapText="1"/>
      <protection hidden="1"/>
    </xf>
    <xf numFmtId="164" fontId="6" fillId="2" borderId="1" xfId="0" applyNumberFormat="1" applyFont="1" applyFill="1" applyBorder="1"/>
    <xf numFmtId="164" fontId="5" fillId="2" borderId="1" xfId="2" applyNumberFormat="1" applyFont="1" applyFill="1" applyBorder="1" applyAlignment="1" applyProtection="1">
      <alignment horizontal="left" vertical="top" wrapText="1"/>
      <protection hidden="1"/>
    </xf>
    <xf numFmtId="49" fontId="5" fillId="2" borderId="1" xfId="2" applyNumberFormat="1" applyFont="1" applyFill="1" applyBorder="1" applyAlignment="1" applyProtection="1">
      <alignment horizontal="center" vertical="top"/>
    </xf>
    <xf numFmtId="3" fontId="5" fillId="2" borderId="1" xfId="2" applyNumberFormat="1" applyFont="1" applyFill="1" applyBorder="1" applyAlignment="1" applyProtection="1">
      <alignment horizontal="right"/>
    </xf>
    <xf numFmtId="0" fontId="5" fillId="2" borderId="1" xfId="2" applyNumberFormat="1" applyFont="1" applyFill="1" applyBorder="1" applyAlignment="1" applyProtection="1">
      <alignment vertical="top"/>
    </xf>
    <xf numFmtId="3" fontId="6" fillId="2" borderId="1" xfId="0" applyNumberFormat="1" applyFont="1" applyFill="1" applyBorder="1" applyAlignment="1" applyProtection="1">
      <alignment horizontal="right"/>
    </xf>
    <xf numFmtId="3" fontId="4" fillId="2" borderId="1" xfId="0" applyNumberFormat="1" applyFont="1" applyFill="1" applyBorder="1" applyAlignment="1" applyProtection="1">
      <alignment horizontal="right"/>
    </xf>
    <xf numFmtId="3" fontId="5" fillId="2" borderId="1" xfId="0" applyNumberFormat="1" applyFont="1" applyFill="1" applyBorder="1" applyAlignment="1" applyProtection="1">
      <alignment horizontal="right"/>
    </xf>
    <xf numFmtId="0" fontId="5" fillId="2" borderId="1" xfId="2" applyFont="1" applyFill="1" applyBorder="1" applyAlignment="1">
      <alignment horizontal="left" vertical="top" wrapText="1"/>
    </xf>
    <xf numFmtId="0" fontId="5" fillId="2" borderId="1" xfId="2" applyFont="1" applyFill="1" applyBorder="1" applyAlignment="1" applyProtection="1">
      <alignment horizontal="left" wrapText="1"/>
      <protection hidden="1"/>
    </xf>
    <xf numFmtId="164" fontId="5" fillId="2" borderId="1" xfId="0" applyNumberFormat="1" applyFont="1" applyFill="1" applyBorder="1" applyAlignment="1" applyProtection="1">
      <alignment horizontal="right" vertical="top" wrapText="1"/>
      <protection hidden="1"/>
    </xf>
    <xf numFmtId="0" fontId="5" fillId="2" borderId="1" xfId="2" applyFont="1" applyFill="1" applyBorder="1" applyAlignment="1" applyProtection="1">
      <alignment vertical="top" wrapText="1"/>
      <protection hidden="1"/>
    </xf>
    <xf numFmtId="0" fontId="5" fillId="2" borderId="1" xfId="0" applyFont="1" applyFill="1" applyBorder="1" applyAlignment="1">
      <alignment vertical="top" wrapText="1"/>
    </xf>
    <xf numFmtId="0" fontId="9" fillId="2" borderId="1" xfId="0" applyFont="1" applyFill="1" applyBorder="1"/>
    <xf numFmtId="49" fontId="6" fillId="2" borderId="1" xfId="3" applyNumberFormat="1" applyFont="1" applyFill="1" applyBorder="1" applyAlignment="1" applyProtection="1">
      <alignment horizontal="center" vertical="top" wrapText="1"/>
      <protection hidden="1"/>
    </xf>
    <xf numFmtId="3" fontId="6" fillId="2" borderId="1" xfId="0" applyNumberFormat="1" applyFont="1" applyFill="1" applyBorder="1" applyAlignment="1" applyProtection="1">
      <alignment horizontal="right" wrapText="1"/>
      <protection hidden="1"/>
    </xf>
    <xf numFmtId="3" fontId="4" fillId="2" borderId="1" xfId="0" applyNumberFormat="1" applyFont="1" applyFill="1" applyBorder="1" applyAlignment="1" applyProtection="1">
      <alignment horizontal="right" wrapText="1"/>
      <protection hidden="1"/>
    </xf>
    <xf numFmtId="167" fontId="5" fillId="2" borderId="1" xfId="0" applyNumberFormat="1" applyFont="1" applyFill="1" applyBorder="1" applyAlignment="1" applyProtection="1">
      <alignment vertical="top" wrapText="1"/>
      <protection hidden="1"/>
    </xf>
    <xf numFmtId="3" fontId="5" fillId="2" borderId="1" xfId="0" applyNumberFormat="1" applyFont="1" applyFill="1" applyBorder="1" applyAlignment="1" applyProtection="1">
      <alignment horizontal="right" wrapText="1"/>
      <protection hidden="1"/>
    </xf>
    <xf numFmtId="167" fontId="4" fillId="2" borderId="1" xfId="0" applyNumberFormat="1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2" applyNumberFormat="1" applyFont="1" applyFill="1" applyBorder="1" applyAlignment="1" applyProtection="1">
      <alignment horizontal="left" vertical="justify" wrapText="1"/>
      <protection hidden="1"/>
    </xf>
    <xf numFmtId="0" fontId="5" fillId="2" borderId="1" xfId="2" quotePrefix="1" applyNumberFormat="1" applyFont="1" applyFill="1" applyBorder="1" applyAlignment="1" applyProtection="1">
      <alignment horizontal="left" vertical="top" wrapText="1"/>
      <protection hidden="1"/>
    </xf>
    <xf numFmtId="16" fontId="7" fillId="2" borderId="1" xfId="3" applyNumberFormat="1" applyFont="1" applyFill="1" applyBorder="1" applyAlignment="1" applyProtection="1">
      <alignment horizontal="center" wrapText="1"/>
      <protection hidden="1"/>
    </xf>
    <xf numFmtId="14" fontId="6" fillId="2" borderId="1" xfId="0" applyNumberFormat="1" applyFont="1" applyFill="1" applyBorder="1" applyAlignment="1" applyProtection="1">
      <alignment horizontal="center" wrapText="1"/>
      <protection hidden="1"/>
    </xf>
    <xf numFmtId="164" fontId="5" fillId="2" borderId="8" xfId="0" applyNumberFormat="1" applyFont="1" applyFill="1" applyBorder="1"/>
    <xf numFmtId="14" fontId="5" fillId="2" borderId="1" xfId="0" applyNumberFormat="1" applyFont="1" applyFill="1" applyBorder="1" applyAlignment="1">
      <alignment wrapText="1"/>
    </xf>
    <xf numFmtId="0" fontId="5" fillId="2" borderId="1" xfId="2" applyNumberFormat="1" applyFont="1" applyFill="1" applyBorder="1" applyAlignment="1" applyProtection="1">
      <alignment horizontal="left" wrapText="1"/>
      <protection hidden="1"/>
    </xf>
    <xf numFmtId="14" fontId="6" fillId="2" borderId="3" xfId="0" applyNumberFormat="1" applyFont="1" applyFill="1" applyBorder="1" applyAlignment="1" applyProtection="1">
      <alignment horizontal="center" wrapText="1"/>
      <protection hidden="1"/>
    </xf>
    <xf numFmtId="0" fontId="5" fillId="2" borderId="7" xfId="0" applyFont="1" applyFill="1" applyBorder="1"/>
    <xf numFmtId="0" fontId="5" fillId="2" borderId="1" xfId="1" applyNumberFormat="1" applyFont="1" applyFill="1" applyBorder="1" applyAlignment="1" applyProtection="1">
      <alignment vertical="top" wrapText="1"/>
      <protection hidden="1"/>
    </xf>
    <xf numFmtId="166" fontId="5" fillId="2" borderId="1" xfId="0" applyNumberFormat="1" applyFont="1" applyFill="1" applyBorder="1" applyProtection="1">
      <protection hidden="1"/>
    </xf>
    <xf numFmtId="0" fontId="5" fillId="2" borderId="3" xfId="0" applyFont="1" applyFill="1" applyBorder="1"/>
    <xf numFmtId="16" fontId="6" fillId="2" borderId="3" xfId="3" applyNumberFormat="1" applyFont="1" applyFill="1" applyBorder="1" applyAlignment="1" applyProtection="1">
      <alignment horizontal="center" wrapText="1"/>
      <protection hidden="1"/>
    </xf>
    <xf numFmtId="3" fontId="5" fillId="2" borderId="1" xfId="0" applyNumberFormat="1" applyFont="1" applyFill="1" applyBorder="1" applyAlignment="1">
      <alignment horizontal="right" vertical="top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8" xfId="4" applyNumberFormat="1" applyFont="1" applyFill="1" applyBorder="1" applyAlignment="1" applyProtection="1">
      <alignment horizontal="left" vertical="center" wrapText="1"/>
      <protection hidden="1"/>
    </xf>
    <xf numFmtId="0" fontId="6" fillId="2" borderId="1" xfId="2" applyNumberFormat="1" applyFont="1" applyFill="1" applyBorder="1" applyAlignment="1" applyProtection="1">
      <alignment vertical="top"/>
    </xf>
    <xf numFmtId="3" fontId="6" fillId="2" borderId="1" xfId="4" applyNumberFormat="1" applyFont="1" applyFill="1" applyBorder="1" applyAlignment="1" applyProtection="1">
      <alignment horizontal="right" wrapText="1"/>
      <protection hidden="1"/>
    </xf>
    <xf numFmtId="0" fontId="6" fillId="2" borderId="1" xfId="3" applyNumberFormat="1" applyFont="1" applyFill="1" applyBorder="1" applyAlignment="1" applyProtection="1">
      <alignment horizontal="center" vertical="top" wrapText="1"/>
      <protection hidden="1"/>
    </xf>
    <xf numFmtId="0" fontId="5" fillId="2" borderId="3" xfId="2" applyNumberFormat="1" applyFont="1" applyFill="1" applyBorder="1" applyAlignment="1" applyProtection="1">
      <alignment horizontal="left" vertical="top" wrapText="1"/>
      <protection hidden="1"/>
    </xf>
    <xf numFmtId="0" fontId="5" fillId="2" borderId="1" xfId="0" applyNumberFormat="1" applyFont="1" applyFill="1" applyBorder="1" applyAlignment="1" applyProtection="1">
      <alignment vertical="top" wrapText="1"/>
      <protection hidden="1"/>
    </xf>
    <xf numFmtId="0" fontId="10" fillId="2" borderId="1" xfId="2" applyNumberFormat="1" applyFont="1" applyFill="1" applyBorder="1" applyAlignment="1" applyProtection="1">
      <alignment vertical="top" wrapText="1"/>
      <protection hidden="1"/>
    </xf>
    <xf numFmtId="3" fontId="5" fillId="2" borderId="1" xfId="2" applyNumberFormat="1" applyFont="1" applyFill="1" applyBorder="1" applyAlignment="1" applyProtection="1">
      <alignment horizontal="right" wrapText="1"/>
      <protection hidden="1"/>
    </xf>
    <xf numFmtId="49" fontId="6" fillId="2" borderId="4" xfId="3" applyNumberFormat="1" applyFont="1" applyFill="1" applyBorder="1" applyAlignment="1" applyProtection="1">
      <alignment horizontal="center" wrapText="1"/>
      <protection hidden="1"/>
    </xf>
    <xf numFmtId="0" fontId="5" fillId="2" borderId="5" xfId="0" applyFont="1" applyFill="1" applyBorder="1" applyAlignment="1">
      <alignment horizontal="center" vertical="center" wrapText="1"/>
    </xf>
    <xf numFmtId="0" fontId="6" fillId="2" borderId="6" xfId="3" applyNumberFormat="1" applyFont="1" applyFill="1" applyBorder="1" applyAlignment="1" applyProtection="1">
      <alignment horizontal="center" wrapText="1"/>
      <protection hidden="1"/>
    </xf>
    <xf numFmtId="3" fontId="4" fillId="2" borderId="2" xfId="0" applyNumberFormat="1" applyFont="1" applyFill="1" applyBorder="1"/>
    <xf numFmtId="0" fontId="5" fillId="2" borderId="4" xfId="2" applyNumberFormat="1" applyFont="1" applyFill="1" applyBorder="1" applyAlignment="1" applyProtection="1">
      <alignment vertical="top" wrapText="1"/>
      <protection hidden="1"/>
    </xf>
    <xf numFmtId="49" fontId="5" fillId="2" borderId="1" xfId="3" applyNumberFormat="1" applyFont="1" applyFill="1" applyBorder="1" applyAlignment="1" applyProtection="1">
      <alignment horizontal="center" vertical="top" wrapText="1"/>
      <protection hidden="1"/>
    </xf>
    <xf numFmtId="164" fontId="5" fillId="2" borderId="1" xfId="0" applyNumberFormat="1" applyFont="1" applyFill="1" applyBorder="1" applyAlignment="1" applyProtection="1">
      <alignment horizontal="left" vertical="justify"/>
    </xf>
    <xf numFmtId="164" fontId="5" fillId="2" borderId="1" xfId="0" applyNumberFormat="1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vertical="top" wrapText="1"/>
    </xf>
    <xf numFmtId="0" fontId="6" fillId="2" borderId="1" xfId="2" applyNumberFormat="1" applyFont="1" applyFill="1" applyBorder="1" applyAlignment="1" applyProtection="1">
      <alignment wrapText="1"/>
      <protection hidden="1"/>
    </xf>
    <xf numFmtId="3" fontId="6" fillId="2" borderId="1" xfId="2" applyNumberFormat="1" applyFont="1" applyFill="1" applyBorder="1" applyAlignment="1" applyProtection="1">
      <alignment horizontal="right"/>
    </xf>
    <xf numFmtId="3" fontId="6" fillId="2" borderId="1" xfId="5" applyNumberFormat="1" applyFont="1" applyFill="1" applyBorder="1" applyAlignment="1">
      <alignment horizontal="right"/>
    </xf>
    <xf numFmtId="49" fontId="6" fillId="2" borderId="1" xfId="2" applyNumberFormat="1" applyFont="1" applyFill="1" applyBorder="1" applyAlignment="1" applyProtection="1">
      <alignment vertical="top" wrapText="1"/>
      <protection hidden="1"/>
    </xf>
    <xf numFmtId="3" fontId="4" fillId="2" borderId="1" xfId="2" applyNumberFormat="1" applyFont="1" applyFill="1" applyBorder="1" applyAlignment="1" applyProtection="1">
      <alignment horizontal="right"/>
    </xf>
    <xf numFmtId="49" fontId="5" fillId="2" borderId="1" xfId="2" applyNumberFormat="1" applyFont="1" applyFill="1" applyBorder="1" applyAlignment="1" applyProtection="1">
      <alignment horizontal="center" vertical="top" wrapText="1"/>
      <protection hidden="1"/>
    </xf>
    <xf numFmtId="49" fontId="6" fillId="2" borderId="1" xfId="2" applyNumberFormat="1" applyFont="1" applyFill="1" applyBorder="1" applyAlignment="1" applyProtection="1">
      <alignment horizontal="center" vertical="top" wrapText="1"/>
      <protection hidden="1"/>
    </xf>
    <xf numFmtId="49" fontId="5" fillId="2" borderId="1" xfId="2" applyNumberFormat="1" applyFont="1" applyFill="1" applyBorder="1" applyAlignment="1" applyProtection="1">
      <alignment vertical="top" wrapText="1"/>
      <protection hidden="1"/>
    </xf>
    <xf numFmtId="49" fontId="5" fillId="2" borderId="1" xfId="2" applyNumberFormat="1" applyFont="1" applyFill="1" applyBorder="1" applyAlignment="1" applyProtection="1">
      <alignment horizontal="left" vertical="top" wrapText="1"/>
      <protection hidden="1"/>
    </xf>
    <xf numFmtId="0" fontId="6" fillId="2" borderId="1" xfId="3" applyNumberFormat="1" applyFont="1" applyFill="1" applyBorder="1" applyAlignment="1" applyProtection="1">
      <alignment wrapText="1"/>
      <protection hidden="1"/>
    </xf>
    <xf numFmtId="0" fontId="6" fillId="2" borderId="4" xfId="3" applyNumberFormat="1" applyFont="1" applyFill="1" applyBorder="1" applyAlignment="1" applyProtection="1">
      <alignment horizontal="center" wrapText="1"/>
      <protection hidden="1"/>
    </xf>
    <xf numFmtId="4" fontId="6" fillId="2" borderId="1" xfId="0" applyNumberFormat="1" applyFont="1" applyFill="1" applyBorder="1"/>
    <xf numFmtId="4" fontId="4" fillId="2" borderId="1" xfId="0" applyNumberFormat="1" applyFont="1" applyFill="1" applyBorder="1"/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6" fillId="2" borderId="3" xfId="2" applyNumberFormat="1" applyFont="1" applyFill="1" applyBorder="1" applyAlignment="1" applyProtection="1">
      <alignment vertical="center" wrapText="1"/>
      <protection hidden="1"/>
    </xf>
    <xf numFmtId="0" fontId="6" fillId="2" borderId="2" xfId="0" applyFont="1" applyFill="1" applyBorder="1"/>
    <xf numFmtId="0" fontId="5" fillId="2" borderId="2" xfId="0" applyFont="1" applyFill="1" applyBorder="1"/>
    <xf numFmtId="3" fontId="5" fillId="2" borderId="1" xfId="2" applyNumberFormat="1" applyFont="1" applyFill="1" applyBorder="1" applyAlignment="1" applyProtection="1">
      <alignment vertical="top" wrapText="1"/>
      <protection hidden="1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2" xfId="2" applyNumberFormat="1" applyFont="1" applyFill="1" applyBorder="1" applyAlignment="1" applyProtection="1">
      <alignment vertical="top" wrapText="1"/>
    </xf>
    <xf numFmtId="0" fontId="5" fillId="2" borderId="1" xfId="2" applyNumberFormat="1" applyFont="1" applyFill="1" applyBorder="1" applyAlignment="1" applyProtection="1">
      <alignment horizontal="left" vertical="top" wrapText="1"/>
    </xf>
    <xf numFmtId="0" fontId="6" fillId="0" borderId="1" xfId="3" applyNumberFormat="1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horizontal="left" vertical="top"/>
    </xf>
    <xf numFmtId="3" fontId="5" fillId="0" borderId="1" xfId="0" applyNumberFormat="1" applyFont="1" applyFill="1" applyBorder="1" applyAlignment="1" applyProtection="1">
      <alignment horizontal="right" wrapText="1"/>
      <protection hidden="1"/>
    </xf>
    <xf numFmtId="164" fontId="5" fillId="0" borderId="1" xfId="0" applyNumberFormat="1" applyFont="1" applyFill="1" applyBorder="1"/>
    <xf numFmtId="0" fontId="5" fillId="0" borderId="1" xfId="2" applyNumberFormat="1" applyFont="1" applyFill="1" applyBorder="1" applyAlignment="1" applyProtection="1">
      <alignment horizontal="left" vertical="top" wrapText="1"/>
    </xf>
    <xf numFmtId="49" fontId="6" fillId="0" borderId="1" xfId="3" applyNumberFormat="1" applyFont="1" applyFill="1" applyBorder="1" applyAlignment="1" applyProtection="1">
      <alignment horizontal="center" wrapText="1"/>
      <protection hidden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3" fontId="6" fillId="0" borderId="1" xfId="0" applyNumberFormat="1" applyFont="1" applyFill="1" applyBorder="1" applyAlignment="1">
      <alignment horizontal="right"/>
    </xf>
    <xf numFmtId="165" fontId="5" fillId="0" borderId="1" xfId="0" applyNumberFormat="1" applyFont="1" applyFill="1" applyBorder="1"/>
    <xf numFmtId="0" fontId="0" fillId="0" borderId="0" xfId="0" applyFont="1" applyFill="1"/>
    <xf numFmtId="0" fontId="6" fillId="0" borderId="1" xfId="2" applyNumberFormat="1" applyFont="1" applyFill="1" applyBorder="1" applyAlignment="1" applyProtection="1">
      <alignment horizontal="left" vertical="top" wrapText="1"/>
      <protection hidden="1"/>
    </xf>
    <xf numFmtId="3" fontId="5" fillId="0" borderId="1" xfId="0" applyNumberFormat="1" applyFont="1" applyFill="1" applyBorder="1" applyAlignment="1">
      <alignment horizontal="right"/>
    </xf>
    <xf numFmtId="0" fontId="5" fillId="0" borderId="1" xfId="2" applyNumberFormat="1" applyFont="1" applyFill="1" applyBorder="1" applyAlignment="1" applyProtection="1">
      <alignment vertical="top" wrapText="1"/>
      <protection hidden="1"/>
    </xf>
    <xf numFmtId="0" fontId="5" fillId="0" borderId="1" xfId="0" applyFont="1" applyFill="1" applyBorder="1"/>
    <xf numFmtId="0" fontId="5" fillId="0" borderId="1" xfId="3" applyNumberFormat="1" applyFont="1" applyFill="1" applyBorder="1" applyAlignment="1" applyProtection="1">
      <alignment horizontal="center" wrapText="1"/>
      <protection hidden="1"/>
    </xf>
    <xf numFmtId="3" fontId="4" fillId="0" borderId="1" xfId="0" applyNumberFormat="1" applyFont="1" applyFill="1" applyBorder="1" applyAlignment="1">
      <alignment horizontal="right"/>
    </xf>
    <xf numFmtId="0" fontId="5" fillId="0" borderId="1" xfId="2" applyNumberFormat="1" applyFont="1" applyFill="1" applyBorder="1" applyAlignment="1" applyProtection="1">
      <alignment horizontal="left" vertical="top" wrapText="1"/>
      <protection hidden="1"/>
    </xf>
    <xf numFmtId="16" fontId="6" fillId="0" borderId="1" xfId="3" applyNumberFormat="1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horizontal="left" vertical="top" wrapText="1"/>
      <protection hidden="1"/>
    </xf>
    <xf numFmtId="3" fontId="5" fillId="0" borderId="1" xfId="0" applyNumberFormat="1" applyFont="1" applyFill="1" applyBorder="1" applyAlignment="1">
      <alignment horizontal="right" wrapText="1"/>
    </xf>
    <xf numFmtId="0" fontId="5" fillId="2" borderId="1" xfId="2" applyNumberFormat="1" applyFont="1" applyFill="1" applyBorder="1" applyAlignment="1" applyProtection="1">
      <alignment horizontal="left" vertical="top" wrapText="1"/>
    </xf>
    <xf numFmtId="0" fontId="8" fillId="2" borderId="0" xfId="0" applyFont="1" applyFill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2" applyNumberFormat="1" applyFont="1" applyFill="1" applyBorder="1" applyAlignment="1" applyProtection="1">
      <alignment horizontal="left" vertical="top" wrapText="1"/>
    </xf>
    <xf numFmtId="0" fontId="5" fillId="2" borderId="7" xfId="2" applyNumberFormat="1" applyFont="1" applyFill="1" applyBorder="1" applyAlignment="1" applyProtection="1">
      <alignment horizontal="left" vertical="top" wrapText="1"/>
    </xf>
    <xf numFmtId="0" fontId="5" fillId="2" borderId="3" xfId="2" applyNumberFormat="1" applyFont="1" applyFill="1" applyBorder="1" applyAlignment="1" applyProtection="1">
      <alignment horizontal="left" vertical="top" wrapText="1"/>
    </xf>
    <xf numFmtId="0" fontId="5" fillId="2" borderId="1" xfId="2" applyNumberFormat="1" applyFont="1" applyFill="1" applyBorder="1" applyAlignment="1" applyProtection="1">
      <alignment horizontal="left" vertical="top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4"/>
    <cellStyle name="Обычный 2 2" xfId="6"/>
    <cellStyle name="Обычный_tmp 10" xfId="1"/>
    <cellStyle name="Обычный_tmp 2" xfId="2"/>
    <cellStyle name="Обычный_tmp 4" xfId="7"/>
    <cellStyle name="Обычный_Tmp1" xfId="3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4"/>
  <sheetViews>
    <sheetView tabSelected="1" view="pageBreakPreview" zoomScale="90" zoomScaleNormal="100" zoomScaleSheetLayoutView="90" workbookViewId="0">
      <pane ySplit="7" topLeftCell="A302" activePane="bottomLeft" state="frozen"/>
      <selection pane="bottomLeft" activeCell="L357" sqref="L357"/>
    </sheetView>
  </sheetViews>
  <sheetFormatPr defaultRowHeight="12.75" x14ac:dyDescent="0.2"/>
  <cols>
    <col min="1" max="1" width="8.5703125" style="58" bestFit="1" customWidth="1"/>
    <col min="2" max="2" width="28.7109375" style="59" customWidth="1"/>
    <col min="3" max="3" width="14.5703125" style="60" customWidth="1"/>
    <col min="4" max="4" width="19.5703125" style="60" customWidth="1"/>
    <col min="5" max="5" width="18.5703125" style="60" customWidth="1"/>
    <col min="6" max="6" width="16.85546875" style="60" customWidth="1"/>
    <col min="7" max="7" width="17.5703125" style="60" customWidth="1"/>
    <col min="8" max="8" width="19" style="60" customWidth="1"/>
    <col min="9" max="9" width="18.5703125" style="60" hidden="1" customWidth="1"/>
    <col min="10" max="10" width="15.85546875" style="60" hidden="1" customWidth="1"/>
    <col min="11" max="11" width="15.140625" style="60" hidden="1" customWidth="1"/>
    <col min="12" max="12" width="60.28515625" style="93" customWidth="1"/>
    <col min="13" max="13" width="16.140625" style="60" customWidth="1"/>
    <col min="14" max="15" width="12" style="60" customWidth="1"/>
    <col min="16" max="16384" width="9.140625" style="60"/>
  </cols>
  <sheetData>
    <row r="1" spans="1:12" ht="15" x14ac:dyDescent="0.25">
      <c r="A1" s="94"/>
      <c r="B1" s="95"/>
      <c r="C1" s="96"/>
      <c r="D1" s="96"/>
      <c r="E1" s="96"/>
      <c r="F1" s="96"/>
      <c r="G1" s="96"/>
      <c r="H1" s="96"/>
      <c r="I1" s="96"/>
      <c r="J1" s="96"/>
      <c r="K1" s="96"/>
      <c r="L1" s="97" t="s">
        <v>383</v>
      </c>
    </row>
    <row r="2" spans="1:12" ht="12.75" customHeight="1" x14ac:dyDescent="0.25">
      <c r="A2" s="94"/>
      <c r="B2" s="95"/>
      <c r="C2" s="96"/>
      <c r="D2" s="96"/>
      <c r="E2" s="96"/>
      <c r="F2" s="96"/>
      <c r="G2" s="96"/>
      <c r="H2" s="96"/>
      <c r="I2" s="96"/>
      <c r="J2" s="96"/>
      <c r="K2" s="96"/>
      <c r="L2" s="98" t="s">
        <v>1</v>
      </c>
    </row>
    <row r="3" spans="1:12" ht="15" x14ac:dyDescent="0.25">
      <c r="A3" s="94"/>
      <c r="B3" s="95"/>
      <c r="C3" s="96"/>
      <c r="D3" s="96"/>
      <c r="E3" s="96"/>
      <c r="F3" s="96"/>
      <c r="G3" s="96"/>
      <c r="H3" s="96"/>
      <c r="I3" s="96"/>
      <c r="J3" s="96"/>
      <c r="K3" s="96"/>
      <c r="L3" s="98"/>
    </row>
    <row r="4" spans="1:12" ht="41.25" customHeight="1" x14ac:dyDescent="0.3">
      <c r="A4" s="200" t="s">
        <v>18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</row>
    <row r="5" spans="1:12" ht="15" x14ac:dyDescent="0.25">
      <c r="A5" s="94"/>
      <c r="B5" s="96"/>
      <c r="C5" s="96"/>
      <c r="D5" s="96"/>
      <c r="E5" s="96"/>
      <c r="F5" s="96"/>
      <c r="G5" s="96"/>
      <c r="H5" s="96"/>
      <c r="I5" s="96"/>
      <c r="J5" s="96"/>
      <c r="K5" s="96"/>
      <c r="L5" s="99" t="s">
        <v>17</v>
      </c>
    </row>
    <row r="6" spans="1:12" ht="68.25" customHeight="1" x14ac:dyDescent="0.2">
      <c r="A6" s="210" t="s">
        <v>5</v>
      </c>
      <c r="B6" s="210" t="s">
        <v>388</v>
      </c>
      <c r="C6" s="208" t="s">
        <v>12</v>
      </c>
      <c r="D6" s="208" t="s">
        <v>13</v>
      </c>
      <c r="E6" s="208" t="s">
        <v>15</v>
      </c>
      <c r="F6" s="208" t="s">
        <v>16</v>
      </c>
      <c r="G6" s="201" t="s">
        <v>14</v>
      </c>
      <c r="H6" s="201"/>
      <c r="I6" s="100" t="s">
        <v>2</v>
      </c>
      <c r="J6" s="100" t="s">
        <v>3</v>
      </c>
      <c r="K6" s="100" t="s">
        <v>4</v>
      </c>
      <c r="L6" s="206" t="s">
        <v>0</v>
      </c>
    </row>
    <row r="7" spans="1:12" ht="23.25" customHeight="1" x14ac:dyDescent="0.2">
      <c r="A7" s="211"/>
      <c r="B7" s="211"/>
      <c r="C7" s="209"/>
      <c r="D7" s="209"/>
      <c r="E7" s="209"/>
      <c r="F7" s="209"/>
      <c r="G7" s="176" t="s">
        <v>386</v>
      </c>
      <c r="H7" s="176" t="s">
        <v>387</v>
      </c>
      <c r="I7" s="100"/>
      <c r="J7" s="100"/>
      <c r="K7" s="100"/>
      <c r="L7" s="207"/>
    </row>
    <row r="8" spans="1:12" ht="61.5" customHeight="1" x14ac:dyDescent="0.2">
      <c r="A8" s="32" t="s">
        <v>9</v>
      </c>
      <c r="B8" s="17" t="s">
        <v>6</v>
      </c>
      <c r="C8" s="31">
        <f>C9+C12</f>
        <v>13862900</v>
      </c>
      <c r="D8" s="31">
        <f t="shared" ref="D8:H8" si="0">D9+D12</f>
        <v>0</v>
      </c>
      <c r="E8" s="31">
        <f t="shared" si="0"/>
        <v>45300539</v>
      </c>
      <c r="F8" s="31">
        <f t="shared" si="0"/>
        <v>0</v>
      </c>
      <c r="G8" s="31">
        <f t="shared" si="0"/>
        <v>392404134</v>
      </c>
      <c r="H8" s="31">
        <f t="shared" si="0"/>
        <v>405443135</v>
      </c>
      <c r="I8" s="57"/>
      <c r="J8" s="57"/>
      <c r="K8" s="57"/>
      <c r="L8" s="101"/>
    </row>
    <row r="9" spans="1:12" ht="72.75" customHeight="1" x14ac:dyDescent="0.2">
      <c r="A9" s="32" t="s">
        <v>7</v>
      </c>
      <c r="B9" s="6" t="s">
        <v>8</v>
      </c>
      <c r="C9" s="31">
        <f>C10</f>
        <v>0</v>
      </c>
      <c r="D9" s="31">
        <f t="shared" ref="D9:H9" si="1">D10</f>
        <v>0</v>
      </c>
      <c r="E9" s="31">
        <f t="shared" si="1"/>
        <v>0</v>
      </c>
      <c r="F9" s="31">
        <f t="shared" si="1"/>
        <v>0</v>
      </c>
      <c r="G9" s="31">
        <f t="shared" si="1"/>
        <v>2517206</v>
      </c>
      <c r="H9" s="31">
        <f t="shared" si="1"/>
        <v>29698600</v>
      </c>
      <c r="I9" s="102"/>
      <c r="J9" s="102"/>
      <c r="K9" s="102"/>
      <c r="L9" s="103"/>
    </row>
    <row r="10" spans="1:12" ht="45" x14ac:dyDescent="0.25">
      <c r="A10" s="104"/>
      <c r="B10" s="2" t="s">
        <v>389</v>
      </c>
      <c r="C10" s="105">
        <f>C11</f>
        <v>0</v>
      </c>
      <c r="D10" s="105">
        <f t="shared" ref="D10:H10" si="2">D11</f>
        <v>0</v>
      </c>
      <c r="E10" s="105">
        <f t="shared" si="2"/>
        <v>0</v>
      </c>
      <c r="F10" s="105">
        <f t="shared" si="2"/>
        <v>0</v>
      </c>
      <c r="G10" s="105">
        <f t="shared" si="2"/>
        <v>2517206</v>
      </c>
      <c r="H10" s="105">
        <f t="shared" si="2"/>
        <v>29698600</v>
      </c>
      <c r="I10" s="106"/>
      <c r="J10" s="106"/>
      <c r="K10" s="106"/>
      <c r="L10" s="80"/>
    </row>
    <row r="11" spans="1:12" ht="90" x14ac:dyDescent="0.25">
      <c r="A11" s="104"/>
      <c r="B11" s="4"/>
      <c r="C11" s="105"/>
      <c r="D11" s="105"/>
      <c r="E11" s="13"/>
      <c r="F11" s="105"/>
      <c r="G11" s="105">
        <v>2517206</v>
      </c>
      <c r="H11" s="105">
        <v>29698600</v>
      </c>
      <c r="I11" s="106"/>
      <c r="J11" s="106"/>
      <c r="K11" s="106"/>
      <c r="L11" s="80" t="s">
        <v>390</v>
      </c>
    </row>
    <row r="12" spans="1:12" ht="71.25" x14ac:dyDescent="0.2">
      <c r="A12" s="32" t="s">
        <v>11</v>
      </c>
      <c r="B12" s="1" t="s">
        <v>107</v>
      </c>
      <c r="C12" s="107">
        <f t="shared" ref="C12:H12" si="3">C13</f>
        <v>13862900</v>
      </c>
      <c r="D12" s="107">
        <f t="shared" si="3"/>
        <v>0</v>
      </c>
      <c r="E12" s="107">
        <f t="shared" si="3"/>
        <v>45300539</v>
      </c>
      <c r="F12" s="107">
        <f t="shared" si="3"/>
        <v>0</v>
      </c>
      <c r="G12" s="107">
        <f t="shared" si="3"/>
        <v>389886928</v>
      </c>
      <c r="H12" s="107">
        <f t="shared" si="3"/>
        <v>375744535</v>
      </c>
      <c r="I12" s="63"/>
      <c r="J12" s="63"/>
      <c r="K12" s="63"/>
      <c r="L12" s="80"/>
    </row>
    <row r="13" spans="1:12" ht="45" x14ac:dyDescent="0.25">
      <c r="A13" s="32"/>
      <c r="B13" s="61" t="s">
        <v>389</v>
      </c>
      <c r="C13" s="108">
        <f t="shared" ref="C13:D13" si="4">SUM(C14:C45)</f>
        <v>13862900</v>
      </c>
      <c r="D13" s="108">
        <f t="shared" si="4"/>
        <v>0</v>
      </c>
      <c r="E13" s="108">
        <f>SUM(E14:E45)</f>
        <v>45300539</v>
      </c>
      <c r="F13" s="108">
        <f t="shared" ref="F13:H13" si="5">SUM(F14:F45)</f>
        <v>0</v>
      </c>
      <c r="G13" s="108">
        <f t="shared" si="5"/>
        <v>389886928</v>
      </c>
      <c r="H13" s="108">
        <f t="shared" si="5"/>
        <v>375744535</v>
      </c>
      <c r="I13" s="63"/>
      <c r="J13" s="63"/>
      <c r="K13" s="63"/>
      <c r="L13" s="80"/>
    </row>
    <row r="14" spans="1:12" ht="30" x14ac:dyDescent="0.25">
      <c r="A14" s="32"/>
      <c r="B14" s="61"/>
      <c r="C14" s="109"/>
      <c r="D14" s="109"/>
      <c r="E14" s="109">
        <v>38000000</v>
      </c>
      <c r="F14" s="109"/>
      <c r="G14" s="109"/>
      <c r="H14" s="109"/>
      <c r="I14" s="63"/>
      <c r="J14" s="63"/>
      <c r="K14" s="63"/>
      <c r="L14" s="80" t="s">
        <v>309</v>
      </c>
    </row>
    <row r="15" spans="1:12" ht="75" x14ac:dyDescent="0.25">
      <c r="A15" s="32"/>
      <c r="B15" s="62"/>
      <c r="C15" s="109"/>
      <c r="D15" s="109"/>
      <c r="E15" s="109"/>
      <c r="F15" s="109"/>
      <c r="G15" s="109">
        <v>1909000</v>
      </c>
      <c r="H15" s="109"/>
      <c r="I15" s="63"/>
      <c r="J15" s="63"/>
      <c r="K15" s="63"/>
      <c r="L15" s="110" t="s">
        <v>444</v>
      </c>
    </row>
    <row r="16" spans="1:12" ht="45" x14ac:dyDescent="0.25">
      <c r="A16" s="32"/>
      <c r="B16" s="62"/>
      <c r="C16" s="109"/>
      <c r="D16" s="109"/>
      <c r="E16" s="109"/>
      <c r="F16" s="109"/>
      <c r="G16" s="109">
        <v>11500000</v>
      </c>
      <c r="H16" s="109">
        <f>11500000+1500000</f>
        <v>13000000</v>
      </c>
      <c r="I16" s="63"/>
      <c r="J16" s="63"/>
      <c r="K16" s="63"/>
      <c r="L16" s="110" t="s">
        <v>347</v>
      </c>
    </row>
    <row r="17" spans="1:12" ht="15" hidden="1" x14ac:dyDescent="0.25">
      <c r="A17" s="32"/>
      <c r="B17" s="4"/>
      <c r="C17" s="109"/>
      <c r="D17" s="109"/>
      <c r="E17" s="109"/>
      <c r="F17" s="109"/>
      <c r="G17" s="109"/>
      <c r="H17" s="109"/>
      <c r="I17" s="63"/>
      <c r="J17" s="63"/>
      <c r="K17" s="63"/>
      <c r="L17" s="80"/>
    </row>
    <row r="18" spans="1:12" ht="58.5" customHeight="1" x14ac:dyDescent="0.25">
      <c r="A18" s="32"/>
      <c r="B18" s="4"/>
      <c r="C18" s="109"/>
      <c r="D18" s="109"/>
      <c r="E18" s="109"/>
      <c r="F18" s="109"/>
      <c r="G18" s="109">
        <f>2077793</f>
        <v>2077793</v>
      </c>
      <c r="H18" s="109">
        <v>2198000</v>
      </c>
      <c r="I18" s="63"/>
      <c r="J18" s="63"/>
      <c r="K18" s="63"/>
      <c r="L18" s="111" t="s">
        <v>445</v>
      </c>
    </row>
    <row r="19" spans="1:12" ht="15" hidden="1" x14ac:dyDescent="0.25">
      <c r="A19" s="32"/>
      <c r="B19" s="4"/>
      <c r="C19" s="109"/>
      <c r="D19" s="109"/>
      <c r="E19" s="109"/>
      <c r="F19" s="109"/>
      <c r="G19" s="109"/>
      <c r="H19" s="109"/>
      <c r="I19" s="63"/>
      <c r="J19" s="63"/>
      <c r="K19" s="63"/>
      <c r="L19" s="80"/>
    </row>
    <row r="20" spans="1:12" ht="45" x14ac:dyDescent="0.25">
      <c r="A20" s="32"/>
      <c r="B20" s="4"/>
      <c r="C20" s="109"/>
      <c r="D20" s="109"/>
      <c r="E20" s="109"/>
      <c r="F20" s="109"/>
      <c r="G20" s="109">
        <v>731040</v>
      </c>
      <c r="H20" s="109">
        <v>731040</v>
      </c>
      <c r="I20" s="63"/>
      <c r="J20" s="63"/>
      <c r="K20" s="63"/>
      <c r="L20" s="110" t="s">
        <v>348</v>
      </c>
    </row>
    <row r="21" spans="1:12" ht="15" hidden="1" x14ac:dyDescent="0.25">
      <c r="A21" s="32"/>
      <c r="B21" s="4"/>
      <c r="C21" s="109"/>
      <c r="D21" s="109"/>
      <c r="E21" s="109"/>
      <c r="F21" s="109"/>
      <c r="G21" s="109"/>
      <c r="H21" s="109"/>
      <c r="I21" s="63"/>
      <c r="J21" s="63"/>
      <c r="K21" s="63"/>
      <c r="L21" s="80"/>
    </row>
    <row r="22" spans="1:12" ht="60" x14ac:dyDescent="0.25">
      <c r="A22" s="32"/>
      <c r="B22" s="4"/>
      <c r="C22" s="109"/>
      <c r="D22" s="109"/>
      <c r="E22" s="109"/>
      <c r="F22" s="109"/>
      <c r="G22" s="109">
        <v>11400000</v>
      </c>
      <c r="H22" s="109"/>
      <c r="I22" s="63"/>
      <c r="J22" s="63"/>
      <c r="K22" s="63"/>
      <c r="L22" s="110" t="s">
        <v>529</v>
      </c>
    </row>
    <row r="23" spans="1:12" ht="15" hidden="1" x14ac:dyDescent="0.25">
      <c r="A23" s="32"/>
      <c r="B23" s="4"/>
      <c r="C23" s="109"/>
      <c r="D23" s="109"/>
      <c r="E23" s="109"/>
      <c r="F23" s="109"/>
      <c r="G23" s="109"/>
      <c r="H23" s="109"/>
      <c r="I23" s="63"/>
      <c r="J23" s="63"/>
      <c r="K23" s="63"/>
      <c r="L23" s="80"/>
    </row>
    <row r="24" spans="1:12" ht="90" x14ac:dyDescent="0.25">
      <c r="A24" s="32"/>
      <c r="B24" s="4"/>
      <c r="C24" s="109"/>
      <c r="D24" s="109"/>
      <c r="E24" s="109"/>
      <c r="F24" s="109"/>
      <c r="G24" s="109">
        <f>569260+1176618+503347</f>
        <v>2249225</v>
      </c>
      <c r="H24" s="109"/>
      <c r="I24" s="63"/>
      <c r="J24" s="63"/>
      <c r="K24" s="63"/>
      <c r="L24" s="80" t="s">
        <v>391</v>
      </c>
    </row>
    <row r="25" spans="1:12" ht="15" hidden="1" x14ac:dyDescent="0.25">
      <c r="A25" s="32"/>
      <c r="B25" s="4"/>
      <c r="C25" s="109"/>
      <c r="D25" s="109"/>
      <c r="E25" s="109"/>
      <c r="F25" s="109"/>
      <c r="G25" s="109"/>
      <c r="H25" s="109"/>
      <c r="I25" s="63"/>
      <c r="J25" s="63"/>
      <c r="K25" s="63"/>
      <c r="L25" s="80"/>
    </row>
    <row r="26" spans="1:12" ht="60" x14ac:dyDescent="0.25">
      <c r="A26" s="32"/>
      <c r="B26" s="4"/>
      <c r="C26" s="109"/>
      <c r="D26" s="109"/>
      <c r="E26" s="109"/>
      <c r="F26" s="109"/>
      <c r="G26" s="109">
        <v>50000</v>
      </c>
      <c r="H26" s="109"/>
      <c r="I26" s="63"/>
      <c r="J26" s="63"/>
      <c r="K26" s="63"/>
      <c r="L26" s="80" t="s">
        <v>202</v>
      </c>
    </row>
    <row r="27" spans="1:12" ht="44.25" customHeight="1" x14ac:dyDescent="0.25">
      <c r="A27" s="32"/>
      <c r="B27" s="4"/>
      <c r="C27" s="109">
        <v>13862900</v>
      </c>
      <c r="D27" s="109"/>
      <c r="E27" s="109"/>
      <c r="F27" s="109"/>
      <c r="G27" s="109"/>
      <c r="H27" s="109"/>
      <c r="I27" s="15"/>
      <c r="J27" s="15"/>
      <c r="K27" s="15"/>
      <c r="L27" s="80" t="s">
        <v>392</v>
      </c>
    </row>
    <row r="28" spans="1:12" ht="15" hidden="1" x14ac:dyDescent="0.25">
      <c r="A28" s="32"/>
      <c r="B28" s="4"/>
      <c r="C28" s="109"/>
      <c r="D28" s="109"/>
      <c r="E28" s="109"/>
      <c r="F28" s="109"/>
      <c r="G28" s="109"/>
      <c r="H28" s="109"/>
      <c r="I28" s="112"/>
      <c r="J28" s="112"/>
      <c r="K28" s="112"/>
      <c r="L28" s="80"/>
    </row>
    <row r="29" spans="1:12" ht="15" hidden="1" x14ac:dyDescent="0.25">
      <c r="A29" s="32"/>
      <c r="B29" s="4"/>
      <c r="C29" s="109"/>
      <c r="D29" s="109"/>
      <c r="E29" s="109"/>
      <c r="F29" s="109"/>
      <c r="G29" s="109"/>
      <c r="H29" s="109"/>
      <c r="I29" s="112"/>
      <c r="J29" s="112"/>
      <c r="K29" s="112"/>
      <c r="L29" s="80"/>
    </row>
    <row r="30" spans="1:12" ht="45" x14ac:dyDescent="0.25">
      <c r="A30" s="32"/>
      <c r="B30" s="4"/>
      <c r="C30" s="109"/>
      <c r="D30" s="109"/>
      <c r="E30" s="109"/>
      <c r="F30" s="109"/>
      <c r="G30" s="109">
        <v>5000000</v>
      </c>
      <c r="H30" s="109"/>
      <c r="I30" s="112"/>
      <c r="J30" s="112"/>
      <c r="K30" s="112"/>
      <c r="L30" s="80" t="s">
        <v>302</v>
      </c>
    </row>
    <row r="31" spans="1:12" ht="60" x14ac:dyDescent="0.25">
      <c r="A31" s="32"/>
      <c r="B31" s="4"/>
      <c r="C31" s="109"/>
      <c r="D31" s="109"/>
      <c r="E31" s="109"/>
      <c r="F31" s="109"/>
      <c r="G31" s="109">
        <v>2232511</v>
      </c>
      <c r="H31" s="109"/>
      <c r="I31" s="112"/>
      <c r="J31" s="112"/>
      <c r="K31" s="112"/>
      <c r="L31" s="113" t="s">
        <v>349</v>
      </c>
    </row>
    <row r="32" spans="1:12" ht="15" hidden="1" x14ac:dyDescent="0.25">
      <c r="A32" s="32"/>
      <c r="B32" s="4"/>
      <c r="C32" s="109"/>
      <c r="D32" s="109"/>
      <c r="E32" s="109"/>
      <c r="F32" s="109"/>
      <c r="G32" s="109"/>
      <c r="H32" s="109"/>
      <c r="I32" s="112"/>
      <c r="J32" s="112"/>
      <c r="K32" s="112"/>
      <c r="L32" s="80"/>
    </row>
    <row r="33" spans="1:12" ht="60" x14ac:dyDescent="0.25">
      <c r="A33" s="32"/>
      <c r="B33" s="4"/>
      <c r="C33" s="109"/>
      <c r="D33" s="109"/>
      <c r="E33" s="109">
        <v>539</v>
      </c>
      <c r="F33" s="109"/>
      <c r="G33" s="109"/>
      <c r="H33" s="109"/>
      <c r="I33" s="15"/>
      <c r="J33" s="15"/>
      <c r="K33" s="15"/>
      <c r="L33" s="80" t="s">
        <v>303</v>
      </c>
    </row>
    <row r="34" spans="1:12" ht="75" x14ac:dyDescent="0.25">
      <c r="A34" s="32"/>
      <c r="B34" s="4"/>
      <c r="C34" s="109"/>
      <c r="D34" s="109"/>
      <c r="E34" s="109">
        <v>7300000</v>
      </c>
      <c r="F34" s="109"/>
      <c r="G34" s="109"/>
      <c r="H34" s="109"/>
      <c r="I34" s="15"/>
      <c r="J34" s="15"/>
      <c r="K34" s="15"/>
      <c r="L34" s="80" t="s">
        <v>304</v>
      </c>
    </row>
    <row r="35" spans="1:12" ht="15" hidden="1" x14ac:dyDescent="0.25">
      <c r="A35" s="32"/>
      <c r="B35" s="4"/>
      <c r="C35" s="109"/>
      <c r="D35" s="109"/>
      <c r="E35" s="109"/>
      <c r="F35" s="109"/>
      <c r="G35" s="109"/>
      <c r="H35" s="109"/>
      <c r="I35" s="15"/>
      <c r="J35" s="15"/>
      <c r="K35" s="15"/>
      <c r="L35" s="80"/>
    </row>
    <row r="36" spans="1:12" ht="45" x14ac:dyDescent="0.25">
      <c r="A36" s="32"/>
      <c r="B36" s="4"/>
      <c r="C36" s="109"/>
      <c r="D36" s="109"/>
      <c r="E36" s="109"/>
      <c r="F36" s="109"/>
      <c r="G36" s="109">
        <f>22561590+297955880+3762000</f>
        <v>324279470</v>
      </c>
      <c r="H36" s="109">
        <f>320517470+3762000</f>
        <v>324279470</v>
      </c>
      <c r="I36" s="15"/>
      <c r="J36" s="15"/>
      <c r="K36" s="15"/>
      <c r="L36" s="80" t="s">
        <v>201</v>
      </c>
    </row>
    <row r="37" spans="1:12" ht="45" x14ac:dyDescent="0.25">
      <c r="A37" s="32"/>
      <c r="B37" s="4"/>
      <c r="C37" s="109"/>
      <c r="D37" s="109"/>
      <c r="E37" s="109"/>
      <c r="F37" s="109"/>
      <c r="G37" s="109">
        <v>4246682</v>
      </c>
      <c r="H37" s="13">
        <f>2134669+2361653</f>
        <v>4496322</v>
      </c>
      <c r="I37" s="15"/>
      <c r="J37" s="15"/>
      <c r="K37" s="15"/>
      <c r="L37" s="110" t="s">
        <v>446</v>
      </c>
    </row>
    <row r="38" spans="1:12" ht="90" x14ac:dyDescent="0.25">
      <c r="A38" s="32"/>
      <c r="B38" s="4"/>
      <c r="C38" s="109"/>
      <c r="D38" s="109"/>
      <c r="E38" s="109"/>
      <c r="F38" s="109"/>
      <c r="G38" s="109">
        <v>23441207</v>
      </c>
      <c r="H38" s="109">
        <v>23441207</v>
      </c>
      <c r="I38" s="15"/>
      <c r="J38" s="15"/>
      <c r="K38" s="15"/>
      <c r="L38" s="110" t="s">
        <v>393</v>
      </c>
    </row>
    <row r="39" spans="1:12" ht="15" hidden="1" x14ac:dyDescent="0.25">
      <c r="A39" s="32"/>
      <c r="B39" s="4"/>
      <c r="C39" s="109"/>
      <c r="D39" s="109"/>
      <c r="E39" s="109"/>
      <c r="F39" s="109"/>
      <c r="G39" s="109"/>
      <c r="H39" s="109"/>
      <c r="I39" s="15"/>
      <c r="J39" s="15"/>
      <c r="K39" s="15"/>
      <c r="L39" s="80"/>
    </row>
    <row r="40" spans="1:12" ht="15" hidden="1" x14ac:dyDescent="0.25">
      <c r="A40" s="32"/>
      <c r="B40" s="4"/>
      <c r="C40" s="109"/>
      <c r="D40" s="109"/>
      <c r="E40" s="109"/>
      <c r="F40" s="109"/>
      <c r="G40" s="109"/>
      <c r="H40" s="109"/>
      <c r="I40" s="15"/>
      <c r="J40" s="15"/>
      <c r="K40" s="15"/>
      <c r="L40" s="80"/>
    </row>
    <row r="41" spans="1:12" ht="15" hidden="1" x14ac:dyDescent="0.25">
      <c r="A41" s="32"/>
      <c r="B41" s="4"/>
      <c r="C41" s="109"/>
      <c r="D41" s="109"/>
      <c r="E41" s="109"/>
      <c r="F41" s="109"/>
      <c r="G41" s="109"/>
      <c r="H41" s="109"/>
      <c r="I41" s="15"/>
      <c r="J41" s="15"/>
      <c r="K41" s="15"/>
      <c r="L41" s="80"/>
    </row>
    <row r="42" spans="1:12" ht="105" x14ac:dyDescent="0.25">
      <c r="A42" s="32"/>
      <c r="B42" s="4"/>
      <c r="C42" s="109"/>
      <c r="D42" s="109"/>
      <c r="E42" s="109"/>
      <c r="F42" s="109"/>
      <c r="G42" s="109"/>
      <c r="H42" s="109">
        <v>6728496</v>
      </c>
      <c r="I42" s="112"/>
      <c r="J42" s="112"/>
      <c r="K42" s="112"/>
      <c r="L42" s="110" t="s">
        <v>394</v>
      </c>
    </row>
    <row r="43" spans="1:12" ht="15" hidden="1" x14ac:dyDescent="0.25">
      <c r="A43" s="32"/>
      <c r="B43" s="4"/>
      <c r="C43" s="109"/>
      <c r="D43" s="109"/>
      <c r="E43" s="109"/>
      <c r="F43" s="109"/>
      <c r="G43" s="109"/>
      <c r="H43" s="109"/>
      <c r="I43" s="15"/>
      <c r="J43" s="15"/>
      <c r="K43" s="15"/>
      <c r="L43" s="80"/>
    </row>
    <row r="44" spans="1:12" ht="15" hidden="1" x14ac:dyDescent="0.25">
      <c r="A44" s="32"/>
      <c r="B44" s="4"/>
      <c r="C44" s="109"/>
      <c r="D44" s="109"/>
      <c r="E44" s="109"/>
      <c r="F44" s="109"/>
      <c r="G44" s="109"/>
      <c r="H44" s="109"/>
      <c r="I44" s="15"/>
      <c r="J44" s="15"/>
      <c r="K44" s="15"/>
      <c r="L44" s="80"/>
    </row>
    <row r="45" spans="1:12" ht="67.5" customHeight="1" x14ac:dyDescent="0.25">
      <c r="A45" s="32"/>
      <c r="B45" s="4"/>
      <c r="C45" s="109"/>
      <c r="D45" s="109"/>
      <c r="E45" s="109"/>
      <c r="F45" s="109"/>
      <c r="G45" s="109">
        <v>770000</v>
      </c>
      <c r="H45" s="109">
        <v>870000</v>
      </c>
      <c r="I45" s="15"/>
      <c r="J45" s="15"/>
      <c r="K45" s="15"/>
      <c r="L45" s="110" t="s">
        <v>350</v>
      </c>
    </row>
    <row r="46" spans="1:12" ht="71.25" x14ac:dyDescent="0.2">
      <c r="A46" s="40" t="s">
        <v>108</v>
      </c>
      <c r="B46" s="6" t="s">
        <v>109</v>
      </c>
      <c r="C46" s="31">
        <f t="shared" ref="C46:H46" si="6">C47+C62+C70+C77+C83+C90</f>
        <v>385489800</v>
      </c>
      <c r="D46" s="31">
        <f t="shared" si="6"/>
        <v>0</v>
      </c>
      <c r="E46" s="31">
        <f t="shared" si="6"/>
        <v>57947000</v>
      </c>
      <c r="F46" s="31">
        <f t="shared" si="6"/>
        <v>130000000</v>
      </c>
      <c r="G46" s="31">
        <f t="shared" si="6"/>
        <v>108764672</v>
      </c>
      <c r="H46" s="31">
        <f t="shared" si="6"/>
        <v>107283831</v>
      </c>
      <c r="I46" s="31" t="e">
        <f>I47+I62+#REF!+I70+I77+I83</f>
        <v>#REF!</v>
      </c>
      <c r="J46" s="31" t="e">
        <f>J47+J62+#REF!+J70+J77+J83</f>
        <v>#REF!</v>
      </c>
      <c r="K46" s="31" t="e">
        <f>K47+K62+#REF!+K70+K77+K83</f>
        <v>#REF!</v>
      </c>
      <c r="L46" s="80"/>
    </row>
    <row r="47" spans="1:12" ht="57" x14ac:dyDescent="0.2">
      <c r="A47" s="40" t="s">
        <v>110</v>
      </c>
      <c r="B47" s="6" t="s">
        <v>111</v>
      </c>
      <c r="C47" s="31">
        <f t="shared" ref="C47:D47" si="7">C48</f>
        <v>0</v>
      </c>
      <c r="D47" s="31">
        <f t="shared" si="7"/>
        <v>0</v>
      </c>
      <c r="E47" s="31">
        <f>E48</f>
        <v>57947000</v>
      </c>
      <c r="F47" s="31">
        <f t="shared" ref="F47:H47" si="8">F48</f>
        <v>50000000</v>
      </c>
      <c r="G47" s="31">
        <f t="shared" si="8"/>
        <v>37690941</v>
      </c>
      <c r="H47" s="31">
        <f t="shared" si="8"/>
        <v>40510100</v>
      </c>
      <c r="I47" s="57"/>
      <c r="J47" s="57"/>
      <c r="K47" s="57"/>
      <c r="L47" s="80"/>
    </row>
    <row r="48" spans="1:12" ht="30" x14ac:dyDescent="0.25">
      <c r="A48" s="40"/>
      <c r="B48" s="2" t="s">
        <v>112</v>
      </c>
      <c r="C48" s="30">
        <f t="shared" ref="C48:D48" si="9">C49+C50+C51+C52+C53+C54+C55+C57+C58+C59+C61</f>
        <v>0</v>
      </c>
      <c r="D48" s="30">
        <f t="shared" si="9"/>
        <v>0</v>
      </c>
      <c r="E48" s="30">
        <f t="shared" ref="E48:G48" si="10">E49+E50+E51+E52+E53+E54+E55+E56+E57+E58+E60+E61</f>
        <v>57947000</v>
      </c>
      <c r="F48" s="30">
        <f t="shared" si="10"/>
        <v>50000000</v>
      </c>
      <c r="G48" s="30">
        <f t="shared" si="10"/>
        <v>37690941</v>
      </c>
      <c r="H48" s="30">
        <f>H49+H50+H51+H52+H53+H54+H55+H56+H57+H58+H60+H61</f>
        <v>40510100</v>
      </c>
      <c r="I48" s="14"/>
      <c r="J48" s="14"/>
      <c r="K48" s="14"/>
      <c r="L48" s="80"/>
    </row>
    <row r="49" spans="1:12" ht="60" x14ac:dyDescent="0.25">
      <c r="A49" s="13"/>
      <c r="B49" s="62"/>
      <c r="C49" s="109"/>
      <c r="D49" s="109"/>
      <c r="E49" s="109"/>
      <c r="F49" s="109"/>
      <c r="G49" s="109">
        <v>3641000</v>
      </c>
      <c r="H49" s="109">
        <v>3641000</v>
      </c>
      <c r="I49" s="14"/>
      <c r="J49" s="14"/>
      <c r="K49" s="14"/>
      <c r="L49" s="110" t="s">
        <v>395</v>
      </c>
    </row>
    <row r="50" spans="1:12" ht="60" x14ac:dyDescent="0.25">
      <c r="A50" s="40"/>
      <c r="B50" s="4"/>
      <c r="C50" s="109"/>
      <c r="D50" s="109"/>
      <c r="E50" s="109"/>
      <c r="F50" s="109"/>
      <c r="G50" s="109">
        <v>880841</v>
      </c>
      <c r="H50" s="109"/>
      <c r="I50" s="14"/>
      <c r="J50" s="14"/>
      <c r="K50" s="14"/>
      <c r="L50" s="110" t="s">
        <v>447</v>
      </c>
    </row>
    <row r="51" spans="1:12" ht="45" x14ac:dyDescent="0.25">
      <c r="A51" s="40"/>
      <c r="B51" s="4"/>
      <c r="C51" s="109"/>
      <c r="D51" s="109"/>
      <c r="E51" s="109"/>
      <c r="F51" s="109"/>
      <c r="G51" s="109">
        <v>22994000</v>
      </c>
      <c r="H51" s="109">
        <v>22994000</v>
      </c>
      <c r="I51" s="14"/>
      <c r="J51" s="14"/>
      <c r="K51" s="14"/>
      <c r="L51" s="110" t="s">
        <v>448</v>
      </c>
    </row>
    <row r="52" spans="1:12" ht="45" x14ac:dyDescent="0.25">
      <c r="A52" s="9"/>
      <c r="B52" s="10"/>
      <c r="C52" s="109"/>
      <c r="D52" s="109"/>
      <c r="E52" s="109"/>
      <c r="F52" s="109"/>
      <c r="G52" s="109"/>
      <c r="H52" s="109">
        <v>4300000</v>
      </c>
      <c r="I52" s="14"/>
      <c r="J52" s="14"/>
      <c r="K52" s="14"/>
      <c r="L52" s="110" t="s">
        <v>449</v>
      </c>
    </row>
    <row r="53" spans="1:12" ht="60" x14ac:dyDescent="0.25">
      <c r="A53" s="40"/>
      <c r="B53" s="4" t="s">
        <v>314</v>
      </c>
      <c r="C53" s="109"/>
      <c r="D53" s="109"/>
      <c r="E53" s="109"/>
      <c r="F53" s="109">
        <v>5795000</v>
      </c>
      <c r="G53" s="109">
        <v>7006100</v>
      </c>
      <c r="H53" s="109">
        <v>7006100</v>
      </c>
      <c r="I53" s="14"/>
      <c r="J53" s="14"/>
      <c r="K53" s="14"/>
      <c r="L53" s="80" t="s">
        <v>368</v>
      </c>
    </row>
    <row r="54" spans="1:12" ht="75" x14ac:dyDescent="0.25">
      <c r="A54" s="9"/>
      <c r="B54" s="10" t="s">
        <v>285</v>
      </c>
      <c r="C54" s="109"/>
      <c r="D54" s="109"/>
      <c r="E54" s="109"/>
      <c r="F54" s="109">
        <v>44205000</v>
      </c>
      <c r="G54" s="109"/>
      <c r="H54" s="109"/>
      <c r="I54" s="14"/>
      <c r="J54" s="14"/>
      <c r="K54" s="14"/>
      <c r="L54" s="80" t="s">
        <v>369</v>
      </c>
    </row>
    <row r="55" spans="1:12" ht="135" x14ac:dyDescent="0.25">
      <c r="A55" s="40"/>
      <c r="B55" s="4" t="s">
        <v>203</v>
      </c>
      <c r="C55" s="109"/>
      <c r="D55" s="109"/>
      <c r="E55" s="109">
        <v>49536400</v>
      </c>
      <c r="F55" s="109"/>
      <c r="G55" s="109">
        <v>600000</v>
      </c>
      <c r="H55" s="109"/>
      <c r="I55" s="14"/>
      <c r="J55" s="14"/>
      <c r="K55" s="14"/>
      <c r="L55" s="110" t="s">
        <v>450</v>
      </c>
    </row>
    <row r="56" spans="1:12" ht="60" x14ac:dyDescent="0.25">
      <c r="A56" s="57"/>
      <c r="B56" s="4" t="s">
        <v>351</v>
      </c>
      <c r="C56" s="14"/>
      <c r="D56" s="14"/>
      <c r="E56" s="13">
        <v>3421600</v>
      </c>
      <c r="F56" s="14"/>
      <c r="G56" s="14"/>
      <c r="H56" s="14"/>
      <c r="I56" s="14"/>
      <c r="J56" s="14"/>
      <c r="K56" s="14"/>
      <c r="L56" s="114" t="s">
        <v>352</v>
      </c>
    </row>
    <row r="57" spans="1:12" ht="60" x14ac:dyDescent="0.25">
      <c r="A57" s="40"/>
      <c r="B57" s="4" t="s">
        <v>204</v>
      </c>
      <c r="C57" s="109"/>
      <c r="D57" s="109"/>
      <c r="E57" s="109"/>
      <c r="F57" s="109"/>
      <c r="G57" s="109"/>
      <c r="H57" s="109">
        <v>2159000</v>
      </c>
      <c r="I57" s="14"/>
      <c r="J57" s="14"/>
      <c r="K57" s="14"/>
      <c r="L57" s="110" t="s">
        <v>451</v>
      </c>
    </row>
    <row r="58" spans="1:12" ht="90" x14ac:dyDescent="0.25">
      <c r="A58" s="40"/>
      <c r="B58" s="4" t="s">
        <v>205</v>
      </c>
      <c r="C58" s="109"/>
      <c r="D58" s="109"/>
      <c r="E58" s="109"/>
      <c r="F58" s="109"/>
      <c r="G58" s="109">
        <v>2159000</v>
      </c>
      <c r="H58" s="109"/>
      <c r="I58" s="14"/>
      <c r="J58" s="14"/>
      <c r="K58" s="14"/>
      <c r="L58" s="110" t="s">
        <v>370</v>
      </c>
    </row>
    <row r="59" spans="1:12" ht="15" hidden="1" x14ac:dyDescent="0.25">
      <c r="A59" s="40"/>
      <c r="B59" s="4"/>
      <c r="C59" s="109"/>
      <c r="D59" s="109"/>
      <c r="E59" s="109"/>
      <c r="F59" s="109"/>
      <c r="G59" s="109"/>
      <c r="H59" s="109"/>
      <c r="I59" s="14"/>
      <c r="J59" s="14"/>
      <c r="K59" s="14"/>
      <c r="L59" s="80"/>
    </row>
    <row r="60" spans="1:12" ht="120" x14ac:dyDescent="0.25">
      <c r="A60" s="40"/>
      <c r="B60" s="2" t="s">
        <v>206</v>
      </c>
      <c r="C60" s="13"/>
      <c r="D60" s="13"/>
      <c r="E60" s="13"/>
      <c r="F60" s="13"/>
      <c r="G60" s="13">
        <v>410000</v>
      </c>
      <c r="H60" s="13">
        <v>410000</v>
      </c>
      <c r="I60" s="115"/>
      <c r="J60" s="115"/>
      <c r="K60" s="115"/>
      <c r="L60" s="110" t="s">
        <v>207</v>
      </c>
    </row>
    <row r="61" spans="1:12" ht="45" x14ac:dyDescent="0.25">
      <c r="A61" s="9"/>
      <c r="B61" s="10" t="s">
        <v>230</v>
      </c>
      <c r="C61" s="109"/>
      <c r="D61" s="109"/>
      <c r="E61" s="109">
        <v>4989000</v>
      </c>
      <c r="F61" s="109"/>
      <c r="G61" s="109"/>
      <c r="H61" s="109"/>
      <c r="I61" s="14"/>
      <c r="J61" s="14"/>
      <c r="K61" s="14"/>
      <c r="L61" s="80" t="s">
        <v>231</v>
      </c>
    </row>
    <row r="62" spans="1:12" ht="81" customHeight="1" x14ac:dyDescent="0.2">
      <c r="A62" s="116" t="s">
        <v>141</v>
      </c>
      <c r="B62" s="6" t="s">
        <v>142</v>
      </c>
      <c r="C62" s="117">
        <f>C63</f>
        <v>385489800</v>
      </c>
      <c r="D62" s="117">
        <f t="shared" ref="D62:H62" si="11">D63</f>
        <v>0</v>
      </c>
      <c r="E62" s="117">
        <f t="shared" si="11"/>
        <v>0</v>
      </c>
      <c r="F62" s="117">
        <f t="shared" si="11"/>
        <v>80000000</v>
      </c>
      <c r="G62" s="117">
        <f t="shared" si="11"/>
        <v>36971591</v>
      </c>
      <c r="H62" s="117">
        <f t="shared" si="11"/>
        <v>36971591</v>
      </c>
      <c r="I62" s="63"/>
      <c r="J62" s="63"/>
      <c r="K62" s="63"/>
      <c r="L62" s="80"/>
    </row>
    <row r="63" spans="1:12" ht="30.75" customHeight="1" x14ac:dyDescent="0.25">
      <c r="A63" s="116"/>
      <c r="B63" s="2" t="s">
        <v>140</v>
      </c>
      <c r="C63" s="118">
        <f>C64+C65+C66+C67+C68</f>
        <v>385489800</v>
      </c>
      <c r="D63" s="118">
        <f t="shared" ref="D63:E63" si="12">D64+D65+D66+D67+D68</f>
        <v>0</v>
      </c>
      <c r="E63" s="118">
        <f t="shared" si="12"/>
        <v>0</v>
      </c>
      <c r="F63" s="118">
        <f>F64+F65+F66+F67+F68+F69</f>
        <v>80000000</v>
      </c>
      <c r="G63" s="118">
        <f t="shared" ref="G63:H63" si="13">G64+G65+G66+G67+G68+G69</f>
        <v>36971591</v>
      </c>
      <c r="H63" s="118">
        <f t="shared" si="13"/>
        <v>36971591</v>
      </c>
      <c r="I63" s="119">
        <f t="shared" ref="I63:K63" si="14">I64+I65</f>
        <v>0</v>
      </c>
      <c r="J63" s="119">
        <f t="shared" si="14"/>
        <v>0</v>
      </c>
      <c r="K63" s="119">
        <f t="shared" si="14"/>
        <v>0</v>
      </c>
      <c r="L63" s="80"/>
    </row>
    <row r="64" spans="1:12" ht="81" customHeight="1" x14ac:dyDescent="0.25">
      <c r="A64" s="116"/>
      <c r="B64" s="4" t="s">
        <v>171</v>
      </c>
      <c r="C64" s="120">
        <v>298051210</v>
      </c>
      <c r="D64" s="120"/>
      <c r="E64" s="120"/>
      <c r="F64" s="120"/>
      <c r="G64" s="120"/>
      <c r="H64" s="120"/>
      <c r="I64" s="63"/>
      <c r="J64" s="63"/>
      <c r="K64" s="63"/>
      <c r="L64" s="80" t="s">
        <v>452</v>
      </c>
    </row>
    <row r="65" spans="1:12" ht="45" x14ac:dyDescent="0.25">
      <c r="A65" s="116"/>
      <c r="B65" s="4"/>
      <c r="C65" s="120">
        <v>87438590</v>
      </c>
      <c r="D65" s="120"/>
      <c r="E65" s="120"/>
      <c r="F65" s="120"/>
      <c r="G65" s="120"/>
      <c r="H65" s="120"/>
      <c r="I65" s="63"/>
      <c r="J65" s="63"/>
      <c r="K65" s="63"/>
      <c r="L65" s="80" t="s">
        <v>453</v>
      </c>
    </row>
    <row r="66" spans="1:12" ht="105" x14ac:dyDescent="0.25">
      <c r="A66" s="116"/>
      <c r="B66" s="4" t="s">
        <v>172</v>
      </c>
      <c r="C66" s="120"/>
      <c r="D66" s="120"/>
      <c r="E66" s="120"/>
      <c r="F66" s="120">
        <v>72433920</v>
      </c>
      <c r="G66" s="120">
        <v>7068261</v>
      </c>
      <c r="H66" s="120">
        <v>7068261</v>
      </c>
      <c r="I66" s="63"/>
      <c r="J66" s="63"/>
      <c r="K66" s="63"/>
      <c r="L66" s="80" t="s">
        <v>454</v>
      </c>
    </row>
    <row r="67" spans="1:12" ht="30" x14ac:dyDescent="0.25">
      <c r="A67" s="116"/>
      <c r="B67" s="4"/>
      <c r="C67" s="120"/>
      <c r="D67" s="120"/>
      <c r="E67" s="120"/>
      <c r="F67" s="120">
        <v>1577550</v>
      </c>
      <c r="G67" s="120">
        <v>29480540</v>
      </c>
      <c r="H67" s="120">
        <v>29480540</v>
      </c>
      <c r="I67" s="63"/>
      <c r="J67" s="63"/>
      <c r="K67" s="63"/>
      <c r="L67" s="80" t="s">
        <v>455</v>
      </c>
    </row>
    <row r="68" spans="1:12" ht="30" x14ac:dyDescent="0.25">
      <c r="A68" s="116"/>
      <c r="B68" s="4"/>
      <c r="C68" s="120"/>
      <c r="D68" s="120"/>
      <c r="E68" s="120"/>
      <c r="F68" s="120">
        <v>5988530</v>
      </c>
      <c r="G68" s="120"/>
      <c r="H68" s="120"/>
      <c r="I68" s="14"/>
      <c r="J68" s="14"/>
      <c r="K68" s="14"/>
      <c r="L68" s="80" t="s">
        <v>396</v>
      </c>
    </row>
    <row r="69" spans="1:12" ht="135" x14ac:dyDescent="0.25">
      <c r="A69" s="116"/>
      <c r="B69" s="4" t="s">
        <v>312</v>
      </c>
      <c r="C69" s="120"/>
      <c r="D69" s="120"/>
      <c r="E69" s="120"/>
      <c r="F69" s="120"/>
      <c r="G69" s="120">
        <v>422790</v>
      </c>
      <c r="H69" s="120">
        <v>422790</v>
      </c>
      <c r="I69" s="15"/>
      <c r="J69" s="15"/>
      <c r="K69" s="15"/>
      <c r="L69" s="80" t="s">
        <v>341</v>
      </c>
    </row>
    <row r="70" spans="1:12" ht="117.75" customHeight="1" x14ac:dyDescent="0.25">
      <c r="A70" s="116" t="s">
        <v>143</v>
      </c>
      <c r="B70" s="6" t="s">
        <v>144</v>
      </c>
      <c r="C70" s="31">
        <f>C75+C71</f>
        <v>0</v>
      </c>
      <c r="D70" s="31">
        <f t="shared" ref="D70:H70" si="15">D75+D71</f>
        <v>0</v>
      </c>
      <c r="E70" s="31">
        <f t="shared" si="15"/>
        <v>0</v>
      </c>
      <c r="F70" s="31">
        <f t="shared" si="15"/>
        <v>0</v>
      </c>
      <c r="G70" s="31">
        <f t="shared" si="15"/>
        <v>32897780</v>
      </c>
      <c r="H70" s="31">
        <f t="shared" si="15"/>
        <v>28597780</v>
      </c>
      <c r="I70" s="14"/>
      <c r="J70" s="14"/>
      <c r="K70" s="14"/>
      <c r="L70" s="80"/>
    </row>
    <row r="71" spans="1:12" ht="30" x14ac:dyDescent="0.25">
      <c r="A71" s="116"/>
      <c r="B71" s="2" t="s">
        <v>112</v>
      </c>
      <c r="C71" s="30">
        <f>C72</f>
        <v>0</v>
      </c>
      <c r="D71" s="30">
        <f t="shared" ref="D71:K71" si="16">D72</f>
        <v>0</v>
      </c>
      <c r="E71" s="30">
        <f t="shared" si="16"/>
        <v>0</v>
      </c>
      <c r="F71" s="30">
        <f t="shared" si="16"/>
        <v>0</v>
      </c>
      <c r="G71" s="30">
        <f>G72+G73+G74</f>
        <v>32649740</v>
      </c>
      <c r="H71" s="30">
        <f>H72+H73+H74</f>
        <v>28349740</v>
      </c>
      <c r="I71" s="121">
        <f t="shared" si="16"/>
        <v>0</v>
      </c>
      <c r="J71" s="121">
        <f t="shared" si="16"/>
        <v>0</v>
      </c>
      <c r="K71" s="121">
        <f t="shared" si="16"/>
        <v>0</v>
      </c>
      <c r="L71" s="80"/>
    </row>
    <row r="72" spans="1:12" ht="60" x14ac:dyDescent="0.25">
      <c r="A72" s="116"/>
      <c r="B72" s="4"/>
      <c r="C72" s="120"/>
      <c r="D72" s="120"/>
      <c r="E72" s="120"/>
      <c r="F72" s="120"/>
      <c r="G72" s="120">
        <v>17702700</v>
      </c>
      <c r="H72" s="120">
        <v>17702700</v>
      </c>
      <c r="I72" s="14"/>
      <c r="J72" s="14"/>
      <c r="K72" s="14"/>
      <c r="L72" s="80" t="s">
        <v>456</v>
      </c>
    </row>
    <row r="73" spans="1:12" ht="60" x14ac:dyDescent="0.25">
      <c r="A73" s="116"/>
      <c r="B73" s="4"/>
      <c r="C73" s="120"/>
      <c r="D73" s="120"/>
      <c r="E73" s="120"/>
      <c r="F73" s="120"/>
      <c r="G73" s="120">
        <v>10647040</v>
      </c>
      <c r="H73" s="120">
        <v>10647040</v>
      </c>
      <c r="I73" s="14"/>
      <c r="J73" s="14"/>
      <c r="K73" s="14"/>
      <c r="L73" s="4" t="s">
        <v>353</v>
      </c>
    </row>
    <row r="74" spans="1:12" ht="45" x14ac:dyDescent="0.25">
      <c r="A74" s="116"/>
      <c r="B74" s="2"/>
      <c r="C74" s="120"/>
      <c r="D74" s="120"/>
      <c r="E74" s="120"/>
      <c r="F74" s="120"/>
      <c r="G74" s="120">
        <v>4300000</v>
      </c>
      <c r="H74" s="120"/>
      <c r="I74" s="14"/>
      <c r="J74" s="14"/>
      <c r="K74" s="14"/>
      <c r="L74" s="110" t="s">
        <v>354</v>
      </c>
    </row>
    <row r="75" spans="1:12" ht="30" x14ac:dyDescent="0.25">
      <c r="A75" s="116"/>
      <c r="B75" s="2" t="s">
        <v>140</v>
      </c>
      <c r="C75" s="30">
        <f>C76</f>
        <v>0</v>
      </c>
      <c r="D75" s="30">
        <f t="shared" ref="D75:K75" si="17">D76</f>
        <v>0</v>
      </c>
      <c r="E75" s="30">
        <f t="shared" si="17"/>
        <v>0</v>
      </c>
      <c r="F75" s="30">
        <f t="shared" si="17"/>
        <v>0</v>
      </c>
      <c r="G75" s="30">
        <f t="shared" si="17"/>
        <v>248040</v>
      </c>
      <c r="H75" s="30">
        <f t="shared" si="17"/>
        <v>248040</v>
      </c>
      <c r="I75" s="121">
        <f t="shared" si="17"/>
        <v>0</v>
      </c>
      <c r="J75" s="121">
        <f t="shared" si="17"/>
        <v>0</v>
      </c>
      <c r="K75" s="121">
        <f t="shared" si="17"/>
        <v>0</v>
      </c>
      <c r="L75" s="80"/>
    </row>
    <row r="76" spans="1:12" ht="30" x14ac:dyDescent="0.25">
      <c r="A76" s="116"/>
      <c r="B76" s="4"/>
      <c r="C76" s="120"/>
      <c r="D76" s="120"/>
      <c r="E76" s="120"/>
      <c r="F76" s="120"/>
      <c r="G76" s="120">
        <v>248040</v>
      </c>
      <c r="H76" s="120">
        <v>248040</v>
      </c>
      <c r="I76" s="15"/>
      <c r="J76" s="15"/>
      <c r="K76" s="15"/>
      <c r="L76" s="80" t="s">
        <v>397</v>
      </c>
    </row>
    <row r="77" spans="1:12" ht="57" x14ac:dyDescent="0.2">
      <c r="A77" s="40" t="s">
        <v>114</v>
      </c>
      <c r="B77" s="1" t="s">
        <v>115</v>
      </c>
      <c r="C77" s="31">
        <f>C78</f>
        <v>0</v>
      </c>
      <c r="D77" s="31">
        <f t="shared" ref="D77:H77" si="18">D78</f>
        <v>0</v>
      </c>
      <c r="E77" s="31">
        <f t="shared" si="18"/>
        <v>0</v>
      </c>
      <c r="F77" s="31">
        <f t="shared" si="18"/>
        <v>0</v>
      </c>
      <c r="G77" s="31">
        <f t="shared" si="18"/>
        <v>55580</v>
      </c>
      <c r="H77" s="31">
        <f t="shared" si="18"/>
        <v>55580</v>
      </c>
      <c r="I77" s="122"/>
      <c r="J77" s="122"/>
      <c r="K77" s="122"/>
      <c r="L77" s="80"/>
    </row>
    <row r="78" spans="1:12" ht="31.5" customHeight="1" x14ac:dyDescent="0.25">
      <c r="A78" s="40"/>
      <c r="B78" s="2" t="s">
        <v>116</v>
      </c>
      <c r="C78" s="30">
        <f>C79+C80+C81+C82</f>
        <v>0</v>
      </c>
      <c r="D78" s="30">
        <f t="shared" ref="D78:H78" si="19">D79+D80+D81+D82</f>
        <v>0</v>
      </c>
      <c r="E78" s="30">
        <f t="shared" si="19"/>
        <v>0</v>
      </c>
      <c r="F78" s="30">
        <f t="shared" si="19"/>
        <v>0</v>
      </c>
      <c r="G78" s="30">
        <f t="shared" si="19"/>
        <v>55580</v>
      </c>
      <c r="H78" s="30">
        <f t="shared" si="19"/>
        <v>55580</v>
      </c>
      <c r="I78" s="122"/>
      <c r="J78" s="122"/>
      <c r="K78" s="122"/>
      <c r="L78" s="80"/>
    </row>
    <row r="79" spans="1:12" ht="45" x14ac:dyDescent="0.25">
      <c r="A79" s="40"/>
      <c r="B79" s="4"/>
      <c r="C79" s="120"/>
      <c r="D79" s="120"/>
      <c r="E79" s="120"/>
      <c r="F79" s="120"/>
      <c r="G79" s="120"/>
      <c r="H79" s="120">
        <v>45000</v>
      </c>
      <c r="I79" s="42"/>
      <c r="J79" s="42"/>
      <c r="K79" s="42"/>
      <c r="L79" s="123" t="s">
        <v>398</v>
      </c>
    </row>
    <row r="80" spans="1:12" ht="78" customHeight="1" x14ac:dyDescent="0.25">
      <c r="A80" s="40"/>
      <c r="B80" s="3"/>
      <c r="C80" s="120"/>
      <c r="D80" s="120"/>
      <c r="E80" s="120"/>
      <c r="F80" s="120"/>
      <c r="G80" s="120">
        <v>48214</v>
      </c>
      <c r="H80" s="120"/>
      <c r="I80" s="42"/>
      <c r="J80" s="42"/>
      <c r="K80" s="42"/>
      <c r="L80" s="124" t="s">
        <v>457</v>
      </c>
    </row>
    <row r="81" spans="1:12" ht="60" x14ac:dyDescent="0.25">
      <c r="A81" s="40"/>
      <c r="B81" s="3" t="s">
        <v>208</v>
      </c>
      <c r="C81" s="120"/>
      <c r="D81" s="120"/>
      <c r="E81" s="120"/>
      <c r="F81" s="120"/>
      <c r="G81" s="120"/>
      <c r="H81" s="120">
        <v>10580</v>
      </c>
      <c r="I81" s="42"/>
      <c r="J81" s="42"/>
      <c r="K81" s="42"/>
      <c r="L81" s="124" t="s">
        <v>458</v>
      </c>
    </row>
    <row r="82" spans="1:12" ht="61.5" customHeight="1" x14ac:dyDescent="0.25">
      <c r="A82" s="40"/>
      <c r="B82" s="3" t="s">
        <v>209</v>
      </c>
      <c r="C82" s="120"/>
      <c r="D82" s="120"/>
      <c r="E82" s="120"/>
      <c r="F82" s="120"/>
      <c r="G82" s="120">
        <v>7366</v>
      </c>
      <c r="H82" s="120"/>
      <c r="I82" s="42"/>
      <c r="J82" s="42"/>
      <c r="K82" s="42"/>
      <c r="L82" s="124" t="s">
        <v>355</v>
      </c>
    </row>
    <row r="83" spans="1:12" ht="85.5" x14ac:dyDescent="0.2">
      <c r="A83" s="40" t="s">
        <v>169</v>
      </c>
      <c r="B83" s="6" t="s">
        <v>399</v>
      </c>
      <c r="C83" s="117">
        <f>C84</f>
        <v>0</v>
      </c>
      <c r="D83" s="117">
        <f t="shared" ref="D83:H83" si="20">D84</f>
        <v>0</v>
      </c>
      <c r="E83" s="117">
        <f t="shared" si="20"/>
        <v>0</v>
      </c>
      <c r="F83" s="117">
        <f t="shared" si="20"/>
        <v>0</v>
      </c>
      <c r="G83" s="117">
        <f t="shared" si="20"/>
        <v>248780</v>
      </c>
      <c r="H83" s="117">
        <f t="shared" si="20"/>
        <v>248780</v>
      </c>
      <c r="I83" s="42"/>
      <c r="J83" s="42"/>
      <c r="K83" s="42"/>
      <c r="L83" s="80"/>
    </row>
    <row r="84" spans="1:12" ht="30" x14ac:dyDescent="0.25">
      <c r="A84" s="40"/>
      <c r="B84" s="2" t="s">
        <v>116</v>
      </c>
      <c r="C84" s="118">
        <f t="shared" ref="C84:H84" si="21">C85+C86+C89+C87+C88</f>
        <v>0</v>
      </c>
      <c r="D84" s="118">
        <f t="shared" si="21"/>
        <v>0</v>
      </c>
      <c r="E84" s="118">
        <f t="shared" si="21"/>
        <v>0</v>
      </c>
      <c r="F84" s="118">
        <f t="shared" si="21"/>
        <v>0</v>
      </c>
      <c r="G84" s="118">
        <f t="shared" si="21"/>
        <v>248780</v>
      </c>
      <c r="H84" s="118">
        <f t="shared" si="21"/>
        <v>248780</v>
      </c>
      <c r="I84" s="42"/>
      <c r="J84" s="42"/>
      <c r="K84" s="42"/>
      <c r="L84" s="80"/>
    </row>
    <row r="85" spans="1:12" ht="79.5" customHeight="1" x14ac:dyDescent="0.25">
      <c r="A85" s="40"/>
      <c r="B85" s="4"/>
      <c r="C85" s="120"/>
      <c r="D85" s="120"/>
      <c r="E85" s="120"/>
      <c r="F85" s="120"/>
      <c r="G85" s="120">
        <v>48780</v>
      </c>
      <c r="H85" s="120">
        <v>48780</v>
      </c>
      <c r="I85" s="42"/>
      <c r="J85" s="42"/>
      <c r="K85" s="42"/>
      <c r="L85" s="52" t="s">
        <v>459</v>
      </c>
    </row>
    <row r="86" spans="1:12" ht="75" hidden="1" x14ac:dyDescent="0.25">
      <c r="A86" s="125"/>
      <c r="B86" s="4"/>
      <c r="C86" s="120"/>
      <c r="D86" s="120"/>
      <c r="E86" s="120"/>
      <c r="F86" s="120"/>
      <c r="G86" s="120"/>
      <c r="H86" s="120"/>
      <c r="I86" s="14"/>
      <c r="J86" s="14"/>
      <c r="K86" s="14"/>
      <c r="L86" s="52" t="s">
        <v>356</v>
      </c>
    </row>
    <row r="87" spans="1:12" ht="52.5" customHeight="1" x14ac:dyDescent="0.25">
      <c r="A87" s="125"/>
      <c r="B87" s="4"/>
      <c r="C87" s="30"/>
      <c r="D87" s="30"/>
      <c r="E87" s="30"/>
      <c r="F87" s="30"/>
      <c r="G87" s="120">
        <v>200000</v>
      </c>
      <c r="H87" s="120">
        <v>200000</v>
      </c>
      <c r="I87" s="14"/>
      <c r="J87" s="14"/>
      <c r="K87" s="14"/>
      <c r="L87" s="52" t="s">
        <v>400</v>
      </c>
    </row>
    <row r="88" spans="1:12" ht="39.75" hidden="1" customHeight="1" x14ac:dyDescent="0.25">
      <c r="A88" s="125"/>
      <c r="B88" s="3"/>
      <c r="C88" s="30"/>
      <c r="D88" s="30"/>
      <c r="E88" s="30"/>
      <c r="F88" s="30"/>
      <c r="G88" s="120"/>
      <c r="H88" s="120"/>
      <c r="I88" s="14"/>
      <c r="J88" s="14"/>
      <c r="K88" s="14"/>
      <c r="L88" s="80"/>
    </row>
    <row r="89" spans="1:12" ht="30" hidden="1" customHeight="1" x14ac:dyDescent="0.25">
      <c r="A89" s="125"/>
      <c r="B89" s="3" t="s">
        <v>34</v>
      </c>
      <c r="C89" s="30"/>
      <c r="D89" s="30"/>
      <c r="E89" s="30"/>
      <c r="F89" s="30"/>
      <c r="G89" s="120"/>
      <c r="H89" s="120"/>
      <c r="I89" s="14"/>
      <c r="J89" s="14"/>
      <c r="K89" s="14"/>
      <c r="L89" s="80"/>
    </row>
    <row r="90" spans="1:12" ht="42.75" x14ac:dyDescent="0.25">
      <c r="A90" s="40" t="s">
        <v>210</v>
      </c>
      <c r="B90" s="6" t="s">
        <v>211</v>
      </c>
      <c r="C90" s="117">
        <f t="shared" ref="C90:F90" si="22">SUM(C92:C94)</f>
        <v>0</v>
      </c>
      <c r="D90" s="117">
        <f t="shared" si="22"/>
        <v>0</v>
      </c>
      <c r="E90" s="117">
        <f t="shared" si="22"/>
        <v>0</v>
      </c>
      <c r="F90" s="117">
        <f t="shared" si="22"/>
        <v>0</v>
      </c>
      <c r="G90" s="117">
        <f>G91</f>
        <v>900000</v>
      </c>
      <c r="H90" s="117">
        <f>H91</f>
        <v>900000</v>
      </c>
      <c r="I90" s="14"/>
      <c r="J90" s="14"/>
      <c r="K90" s="14"/>
      <c r="L90" s="80"/>
    </row>
    <row r="91" spans="1:12" ht="30" x14ac:dyDescent="0.25">
      <c r="A91" s="40"/>
      <c r="B91" s="2" t="s">
        <v>116</v>
      </c>
      <c r="C91" s="117"/>
      <c r="D91" s="117"/>
      <c r="E91" s="117"/>
      <c r="F91" s="117"/>
      <c r="G91" s="118">
        <f>G92+G93+G94</f>
        <v>900000</v>
      </c>
      <c r="H91" s="118">
        <f>H92+H93+H94</f>
        <v>900000</v>
      </c>
      <c r="I91" s="14"/>
      <c r="J91" s="14"/>
      <c r="K91" s="14"/>
      <c r="L91" s="80"/>
    </row>
    <row r="92" spans="1:12" ht="75" x14ac:dyDescent="0.25">
      <c r="A92" s="125"/>
      <c r="B92" s="4"/>
      <c r="C92" s="120"/>
      <c r="D92" s="120"/>
      <c r="E92" s="120"/>
      <c r="F92" s="120"/>
      <c r="G92" s="120">
        <v>900000</v>
      </c>
      <c r="H92" s="120">
        <v>900000</v>
      </c>
      <c r="I92" s="14"/>
      <c r="J92" s="14"/>
      <c r="K92" s="14"/>
      <c r="L92" s="4" t="s">
        <v>401</v>
      </c>
    </row>
    <row r="93" spans="1:12" ht="15" hidden="1" x14ac:dyDescent="0.25">
      <c r="A93" s="125"/>
      <c r="B93" s="4"/>
      <c r="C93" s="120"/>
      <c r="D93" s="120"/>
      <c r="E93" s="120"/>
      <c r="F93" s="120"/>
      <c r="G93" s="120"/>
      <c r="H93" s="120"/>
      <c r="I93" s="14"/>
      <c r="J93" s="14"/>
      <c r="K93" s="14"/>
      <c r="L93" s="80"/>
    </row>
    <row r="94" spans="1:12" ht="15" hidden="1" x14ac:dyDescent="0.25">
      <c r="A94" s="125"/>
      <c r="B94" s="4"/>
      <c r="C94" s="120"/>
      <c r="D94" s="120"/>
      <c r="E94" s="120"/>
      <c r="F94" s="120"/>
      <c r="G94" s="120"/>
      <c r="H94" s="120"/>
      <c r="I94" s="14"/>
      <c r="J94" s="14"/>
      <c r="K94" s="14"/>
      <c r="L94" s="80"/>
    </row>
    <row r="95" spans="1:12" ht="57" x14ac:dyDescent="0.2">
      <c r="A95" s="32" t="s">
        <v>117</v>
      </c>
      <c r="B95" s="17" t="s">
        <v>118</v>
      </c>
      <c r="C95" s="31">
        <f>C96+C134+C147</f>
        <v>-263257606</v>
      </c>
      <c r="D95" s="31">
        <f t="shared" ref="D95:H95" si="23">D96+D134+D147</f>
        <v>0</v>
      </c>
      <c r="E95" s="31">
        <f t="shared" si="23"/>
        <v>118123154</v>
      </c>
      <c r="F95" s="31">
        <f t="shared" si="23"/>
        <v>22640000</v>
      </c>
      <c r="G95" s="31">
        <f t="shared" si="23"/>
        <v>68364419</v>
      </c>
      <c r="H95" s="31">
        <f t="shared" si="23"/>
        <v>61691645</v>
      </c>
      <c r="I95" s="57"/>
      <c r="J95" s="57"/>
      <c r="K95" s="57"/>
      <c r="L95" s="80"/>
    </row>
    <row r="96" spans="1:12" ht="57" x14ac:dyDescent="0.2">
      <c r="A96" s="32" t="s">
        <v>119</v>
      </c>
      <c r="B96" s="17" t="s">
        <v>120</v>
      </c>
      <c r="C96" s="31">
        <f>C97</f>
        <v>-266025106</v>
      </c>
      <c r="D96" s="31">
        <f t="shared" ref="D96:H96" si="24">D97</f>
        <v>0</v>
      </c>
      <c r="E96" s="31">
        <f t="shared" si="24"/>
        <v>117261921</v>
      </c>
      <c r="F96" s="31">
        <f t="shared" si="24"/>
        <v>22640000</v>
      </c>
      <c r="G96" s="31">
        <f t="shared" si="24"/>
        <v>60464579</v>
      </c>
      <c r="H96" s="31">
        <f t="shared" si="24"/>
        <v>61141445</v>
      </c>
      <c r="I96" s="31">
        <f>SUM(I99:I128)</f>
        <v>0</v>
      </c>
      <c r="J96" s="31">
        <f>SUM(J99:J128)</f>
        <v>0</v>
      </c>
      <c r="K96" s="31">
        <f>SUM(K99:K128)</f>
        <v>0</v>
      </c>
      <c r="L96" s="80"/>
    </row>
    <row r="97" spans="1:13" ht="48" customHeight="1" x14ac:dyDescent="0.25">
      <c r="A97" s="32"/>
      <c r="B97" s="7" t="s">
        <v>121</v>
      </c>
      <c r="C97" s="30">
        <f>SUM(C99:C133)</f>
        <v>-266025106</v>
      </c>
      <c r="D97" s="30">
        <f>SUM(D99:D133)</f>
        <v>0</v>
      </c>
      <c r="E97" s="30">
        <f>E99+E100+E101+E102+E103+E104+E105+E106+E107+E108+E109+E110+E111+E112+E113+E114+E116+E117+E118+E119+E121+E123+E124+E125+E126+E127+E128+E129+E130+E131+E132+E133</f>
        <v>117261921</v>
      </c>
      <c r="F97" s="30">
        <f>SUM(F99:F133)</f>
        <v>22640000</v>
      </c>
      <c r="G97" s="30">
        <f>SUM(G98:G133)</f>
        <v>60464579</v>
      </c>
      <c r="H97" s="30">
        <f>SUM(H98:H133)</f>
        <v>61141445</v>
      </c>
      <c r="I97" s="15"/>
      <c r="J97" s="15"/>
      <c r="K97" s="15"/>
      <c r="L97" s="80"/>
    </row>
    <row r="98" spans="1:13" ht="48" customHeight="1" x14ac:dyDescent="0.25">
      <c r="A98" s="32"/>
      <c r="B98" s="12"/>
      <c r="C98" s="120"/>
      <c r="D98" s="120"/>
      <c r="E98" s="120"/>
      <c r="F98" s="120"/>
      <c r="G98" s="120">
        <v>225698</v>
      </c>
      <c r="H98" s="120">
        <v>225698</v>
      </c>
      <c r="I98" s="15"/>
      <c r="J98" s="15"/>
      <c r="K98" s="15"/>
      <c r="L98" s="80" t="s">
        <v>402</v>
      </c>
    </row>
    <row r="99" spans="1:13" ht="135" x14ac:dyDescent="0.25">
      <c r="A99" s="126"/>
      <c r="B99" s="12" t="s">
        <v>212</v>
      </c>
      <c r="C99" s="120"/>
      <c r="D99" s="120"/>
      <c r="E99" s="120"/>
      <c r="F99" s="120"/>
      <c r="G99" s="120">
        <v>464000</v>
      </c>
      <c r="H99" s="120">
        <v>464000</v>
      </c>
      <c r="I99" s="15"/>
      <c r="J99" s="15"/>
      <c r="K99" s="15"/>
      <c r="L99" s="80" t="s">
        <v>402</v>
      </c>
    </row>
    <row r="100" spans="1:13" ht="136.5" customHeight="1" x14ac:dyDescent="0.25">
      <c r="A100" s="126"/>
      <c r="B100" s="12" t="s">
        <v>213</v>
      </c>
      <c r="C100" s="120">
        <v>83600</v>
      </c>
      <c r="D100" s="120"/>
      <c r="E100" s="120"/>
      <c r="F100" s="120"/>
      <c r="G100" s="120"/>
      <c r="H100" s="120"/>
      <c r="I100" s="15"/>
      <c r="J100" s="15"/>
      <c r="K100" s="127"/>
      <c r="L100" s="80" t="s">
        <v>403</v>
      </c>
    </row>
    <row r="101" spans="1:13" ht="165" x14ac:dyDescent="0.25">
      <c r="A101" s="128"/>
      <c r="B101" s="12" t="s">
        <v>214</v>
      </c>
      <c r="C101" s="120">
        <v>-1403000</v>
      </c>
      <c r="D101" s="120"/>
      <c r="E101" s="120"/>
      <c r="F101" s="120"/>
      <c r="G101" s="120">
        <v>97000</v>
      </c>
      <c r="H101" s="120">
        <v>97000</v>
      </c>
      <c r="I101" s="15"/>
      <c r="J101" s="15"/>
      <c r="K101" s="127"/>
      <c r="L101" s="80" t="s">
        <v>460</v>
      </c>
    </row>
    <row r="102" spans="1:13" ht="135" x14ac:dyDescent="0.25">
      <c r="A102" s="126"/>
      <c r="B102" s="55" t="s">
        <v>215</v>
      </c>
      <c r="C102" s="120"/>
      <c r="D102" s="120"/>
      <c r="E102" s="120"/>
      <c r="F102" s="120"/>
      <c r="G102" s="120">
        <v>954000</v>
      </c>
      <c r="H102" s="120">
        <v>954000</v>
      </c>
      <c r="I102" s="15"/>
      <c r="J102" s="15"/>
      <c r="K102" s="15"/>
      <c r="L102" s="80" t="s">
        <v>402</v>
      </c>
    </row>
    <row r="103" spans="1:13" ht="120" x14ac:dyDescent="0.25">
      <c r="A103" s="126"/>
      <c r="B103" s="55" t="s">
        <v>216</v>
      </c>
      <c r="C103" s="120"/>
      <c r="D103" s="120"/>
      <c r="E103" s="120"/>
      <c r="F103" s="120"/>
      <c r="G103" s="120">
        <v>377000</v>
      </c>
      <c r="H103" s="120">
        <v>377000</v>
      </c>
      <c r="I103" s="15"/>
      <c r="J103" s="15"/>
      <c r="K103" s="15"/>
      <c r="L103" s="80" t="s">
        <v>402</v>
      </c>
    </row>
    <row r="104" spans="1:13" ht="30" x14ac:dyDescent="0.25">
      <c r="A104" s="126"/>
      <c r="B104" s="8"/>
      <c r="C104" s="120">
        <v>37894</v>
      </c>
      <c r="D104" s="120"/>
      <c r="E104" s="120"/>
      <c r="F104" s="120"/>
      <c r="G104" s="120"/>
      <c r="H104" s="120"/>
      <c r="I104" s="15"/>
      <c r="J104" s="15"/>
      <c r="K104" s="15"/>
      <c r="L104" s="129" t="s">
        <v>357</v>
      </c>
    </row>
    <row r="105" spans="1:13" ht="60" x14ac:dyDescent="0.25">
      <c r="A105" s="126"/>
      <c r="B105" s="3" t="s">
        <v>300</v>
      </c>
      <c r="C105" s="120"/>
      <c r="D105" s="120"/>
      <c r="E105" s="120"/>
      <c r="F105" s="120">
        <v>20000000</v>
      </c>
      <c r="G105" s="120"/>
      <c r="H105" s="120"/>
      <c r="I105" s="15"/>
      <c r="J105" s="15"/>
      <c r="K105" s="15"/>
      <c r="L105" s="80" t="s">
        <v>301</v>
      </c>
    </row>
    <row r="106" spans="1:13" ht="120" x14ac:dyDescent="0.25">
      <c r="A106" s="126"/>
      <c r="B106" s="8"/>
      <c r="C106" s="120"/>
      <c r="D106" s="120"/>
      <c r="E106" s="120"/>
      <c r="F106" s="120"/>
      <c r="G106" s="120">
        <v>211965</v>
      </c>
      <c r="H106" s="120"/>
      <c r="I106" s="15"/>
      <c r="J106" s="15"/>
      <c r="K106" s="15"/>
      <c r="L106" s="80" t="s">
        <v>461</v>
      </c>
    </row>
    <row r="107" spans="1:13" ht="45" x14ac:dyDescent="0.25">
      <c r="A107" s="126"/>
      <c r="B107" s="8"/>
      <c r="C107" s="120"/>
      <c r="D107" s="120"/>
      <c r="E107" s="120"/>
      <c r="F107" s="120"/>
      <c r="G107" s="120">
        <v>208135</v>
      </c>
      <c r="H107" s="120"/>
      <c r="I107" s="15"/>
      <c r="J107" s="15"/>
      <c r="K107" s="15"/>
      <c r="L107" s="129" t="s">
        <v>462</v>
      </c>
    </row>
    <row r="108" spans="1:13" ht="75" x14ac:dyDescent="0.25">
      <c r="A108" s="130"/>
      <c r="B108" s="8"/>
      <c r="C108" s="120"/>
      <c r="D108" s="120"/>
      <c r="E108" s="120"/>
      <c r="F108" s="120"/>
      <c r="G108" s="120">
        <v>732063</v>
      </c>
      <c r="H108" s="120">
        <v>732063</v>
      </c>
      <c r="I108" s="15"/>
      <c r="J108" s="15"/>
      <c r="K108" s="15"/>
      <c r="L108" s="129" t="s">
        <v>405</v>
      </c>
    </row>
    <row r="109" spans="1:13" ht="15" hidden="1" x14ac:dyDescent="0.25">
      <c r="A109" s="131"/>
      <c r="B109" s="132"/>
      <c r="C109" s="120"/>
      <c r="D109" s="120"/>
      <c r="E109" s="120"/>
      <c r="F109" s="120"/>
      <c r="G109" s="120"/>
      <c r="H109" s="120"/>
      <c r="I109" s="133"/>
      <c r="J109" s="14"/>
      <c r="K109" s="14"/>
      <c r="L109" s="129"/>
    </row>
    <row r="110" spans="1:13" ht="105" x14ac:dyDescent="0.25">
      <c r="A110" s="131"/>
      <c r="B110" s="132"/>
      <c r="C110" s="120"/>
      <c r="D110" s="120"/>
      <c r="E110" s="120"/>
      <c r="F110" s="120"/>
      <c r="G110" s="120">
        <v>107846</v>
      </c>
      <c r="H110" s="120">
        <v>107846</v>
      </c>
      <c r="I110" s="15"/>
      <c r="J110" s="15"/>
      <c r="K110" s="15"/>
      <c r="L110" s="4" t="s">
        <v>410</v>
      </c>
      <c r="M110" s="60" t="s">
        <v>404</v>
      </c>
    </row>
    <row r="111" spans="1:13" ht="84.75" customHeight="1" x14ac:dyDescent="0.25">
      <c r="A111" s="131"/>
      <c r="B111" s="132"/>
      <c r="C111" s="120"/>
      <c r="D111" s="120"/>
      <c r="E111" s="120"/>
      <c r="F111" s="120"/>
      <c r="G111" s="120">
        <f>99999+40000</f>
        <v>139999</v>
      </c>
      <c r="H111" s="120"/>
      <c r="I111" s="15"/>
      <c r="J111" s="15"/>
      <c r="K111" s="15"/>
      <c r="L111" s="4" t="s">
        <v>463</v>
      </c>
    </row>
    <row r="112" spans="1:13" ht="30" x14ac:dyDescent="0.25">
      <c r="A112" s="131"/>
      <c r="B112" s="132"/>
      <c r="C112" s="120"/>
      <c r="D112" s="120"/>
      <c r="E112" s="120"/>
      <c r="F112" s="120"/>
      <c r="G112" s="120">
        <v>99513</v>
      </c>
      <c r="H112" s="120">
        <v>99513</v>
      </c>
      <c r="I112" s="15"/>
      <c r="J112" s="15"/>
      <c r="K112" s="15"/>
      <c r="L112" s="4" t="s">
        <v>371</v>
      </c>
    </row>
    <row r="113" spans="1:12" ht="30" x14ac:dyDescent="0.25">
      <c r="A113" s="134"/>
      <c r="B113" s="132"/>
      <c r="C113" s="120"/>
      <c r="D113" s="120"/>
      <c r="E113" s="120"/>
      <c r="F113" s="120"/>
      <c r="G113" s="120">
        <v>127000</v>
      </c>
      <c r="H113" s="120">
        <v>127000</v>
      </c>
      <c r="I113" s="15"/>
      <c r="J113" s="15"/>
      <c r="K113" s="15"/>
      <c r="L113" s="4" t="s">
        <v>372</v>
      </c>
    </row>
    <row r="114" spans="1:12" ht="45" x14ac:dyDescent="0.25">
      <c r="A114" s="131"/>
      <c r="B114" s="8"/>
      <c r="C114" s="120"/>
      <c r="D114" s="120"/>
      <c r="E114" s="120"/>
      <c r="F114" s="120"/>
      <c r="G114" s="120"/>
      <c r="H114" s="120">
        <v>125000</v>
      </c>
      <c r="I114" s="15"/>
      <c r="J114" s="15"/>
      <c r="K114" s="15"/>
      <c r="L114" s="4" t="s">
        <v>464</v>
      </c>
    </row>
    <row r="115" spans="1:12" ht="30" x14ac:dyDescent="0.25">
      <c r="A115" s="131"/>
      <c r="B115" s="8"/>
      <c r="C115" s="120"/>
      <c r="D115" s="120"/>
      <c r="E115" s="120"/>
      <c r="F115" s="120"/>
      <c r="G115" s="120">
        <v>820000</v>
      </c>
      <c r="H115" s="120">
        <v>820000</v>
      </c>
      <c r="I115" s="15"/>
      <c r="J115" s="15"/>
      <c r="K115" s="15"/>
      <c r="L115" s="4" t="s">
        <v>372</v>
      </c>
    </row>
    <row r="116" spans="1:12" ht="90" x14ac:dyDescent="0.25">
      <c r="A116" s="135"/>
      <c r="B116" s="8"/>
      <c r="C116" s="120"/>
      <c r="D116" s="120"/>
      <c r="E116" s="120"/>
      <c r="F116" s="120"/>
      <c r="G116" s="120"/>
      <c r="H116" s="120">
        <v>900000</v>
      </c>
      <c r="I116" s="15"/>
      <c r="J116" s="15"/>
      <c r="K116" s="15"/>
      <c r="L116" s="4" t="s">
        <v>465</v>
      </c>
    </row>
    <row r="117" spans="1:12" ht="30" x14ac:dyDescent="0.25">
      <c r="A117" s="40"/>
      <c r="B117" s="8"/>
      <c r="C117" s="120"/>
      <c r="D117" s="120"/>
      <c r="E117" s="120"/>
      <c r="F117" s="120"/>
      <c r="G117" s="120">
        <v>189500</v>
      </c>
      <c r="H117" s="120">
        <v>189500</v>
      </c>
      <c r="I117" s="15"/>
      <c r="J117" s="15"/>
      <c r="K117" s="15"/>
      <c r="L117" s="4" t="s">
        <v>373</v>
      </c>
    </row>
    <row r="118" spans="1:12" ht="120" x14ac:dyDescent="0.25">
      <c r="A118" s="40"/>
      <c r="B118" s="8" t="s">
        <v>217</v>
      </c>
      <c r="C118" s="120"/>
      <c r="D118" s="120"/>
      <c r="E118" s="120"/>
      <c r="F118" s="120"/>
      <c r="G118" s="120">
        <v>100000</v>
      </c>
      <c r="H118" s="120">
        <v>100000</v>
      </c>
      <c r="I118" s="15"/>
      <c r="J118" s="15"/>
      <c r="K118" s="15"/>
      <c r="L118" s="80" t="s">
        <v>409</v>
      </c>
    </row>
    <row r="119" spans="1:12" ht="75" x14ac:dyDescent="0.25">
      <c r="A119" s="40"/>
      <c r="B119" s="55" t="s">
        <v>218</v>
      </c>
      <c r="C119" s="120"/>
      <c r="D119" s="120"/>
      <c r="E119" s="120"/>
      <c r="F119" s="120"/>
      <c r="G119" s="120">
        <v>36000000</v>
      </c>
      <c r="H119" s="120"/>
      <c r="I119" s="15"/>
      <c r="J119" s="15"/>
      <c r="K119" s="15"/>
      <c r="L119" s="80" t="s">
        <v>466</v>
      </c>
    </row>
    <row r="120" spans="1:12" ht="105" x14ac:dyDescent="0.25">
      <c r="A120" s="40"/>
      <c r="B120" s="55" t="s">
        <v>219</v>
      </c>
      <c r="C120" s="120"/>
      <c r="D120" s="120"/>
      <c r="E120" s="120"/>
      <c r="F120" s="120"/>
      <c r="G120" s="120"/>
      <c r="H120" s="120">
        <v>50900000</v>
      </c>
      <c r="I120" s="15"/>
      <c r="J120" s="15"/>
      <c r="K120" s="15"/>
      <c r="L120" s="4" t="s">
        <v>467</v>
      </c>
    </row>
    <row r="121" spans="1:12" ht="30" x14ac:dyDescent="0.25">
      <c r="A121" s="40"/>
      <c r="B121" s="8"/>
      <c r="C121" s="120"/>
      <c r="D121" s="120"/>
      <c r="E121" s="120"/>
      <c r="F121" s="120"/>
      <c r="G121" s="120"/>
      <c r="H121" s="120">
        <f>544440-73000</f>
        <v>471440</v>
      </c>
      <c r="I121" s="15"/>
      <c r="J121" s="15"/>
      <c r="K121" s="15"/>
      <c r="L121" s="4" t="s">
        <v>374</v>
      </c>
    </row>
    <row r="122" spans="1:12" ht="30" x14ac:dyDescent="0.25">
      <c r="A122" s="40"/>
      <c r="B122" s="8"/>
      <c r="C122" s="120"/>
      <c r="D122" s="120"/>
      <c r="E122" s="120"/>
      <c r="F122" s="120"/>
      <c r="G122" s="120">
        <v>1075</v>
      </c>
      <c r="H122" s="120">
        <v>1075</v>
      </c>
      <c r="I122" s="15"/>
      <c r="J122" s="15"/>
      <c r="K122" s="15"/>
      <c r="L122" s="4" t="s">
        <v>372</v>
      </c>
    </row>
    <row r="123" spans="1:12" ht="30" x14ac:dyDescent="0.25">
      <c r="A123" s="40"/>
      <c r="B123" s="8"/>
      <c r="C123" s="120"/>
      <c r="D123" s="120"/>
      <c r="E123" s="120"/>
      <c r="F123" s="120"/>
      <c r="G123" s="120"/>
      <c r="H123" s="120">
        <v>1319500</v>
      </c>
      <c r="I123" s="15"/>
      <c r="J123" s="15"/>
      <c r="K123" s="15"/>
      <c r="L123" s="4" t="s">
        <v>374</v>
      </c>
    </row>
    <row r="124" spans="1:12" ht="30" x14ac:dyDescent="0.25">
      <c r="A124" s="40"/>
      <c r="B124" s="55"/>
      <c r="C124" s="120"/>
      <c r="D124" s="120"/>
      <c r="E124" s="120"/>
      <c r="F124" s="120"/>
      <c r="G124" s="120"/>
      <c r="H124" s="120">
        <v>221270</v>
      </c>
      <c r="I124" s="15"/>
      <c r="J124" s="15"/>
      <c r="K124" s="15"/>
      <c r="L124" s="4" t="s">
        <v>375</v>
      </c>
    </row>
    <row r="125" spans="1:12" ht="195" x14ac:dyDescent="0.25">
      <c r="A125" s="14"/>
      <c r="B125" s="3" t="s">
        <v>220</v>
      </c>
      <c r="C125" s="120"/>
      <c r="D125" s="120"/>
      <c r="E125" s="120"/>
      <c r="F125" s="120"/>
      <c r="G125" s="120">
        <f>14900000+544440+1319500+221270+163540-73000-211965</f>
        <v>16863785</v>
      </c>
      <c r="H125" s="120"/>
      <c r="I125" s="14"/>
      <c r="J125" s="14"/>
      <c r="K125" s="14"/>
      <c r="L125" s="4" t="s">
        <v>468</v>
      </c>
    </row>
    <row r="126" spans="1:12" ht="150" x14ac:dyDescent="0.25">
      <c r="A126" s="14"/>
      <c r="B126" s="3" t="s">
        <v>221</v>
      </c>
      <c r="C126" s="120"/>
      <c r="D126" s="120"/>
      <c r="E126" s="120"/>
      <c r="F126" s="120"/>
      <c r="G126" s="120"/>
      <c r="H126" s="120">
        <v>163540</v>
      </c>
      <c r="I126" s="14"/>
      <c r="J126" s="14"/>
      <c r="K126" s="14"/>
      <c r="L126" s="4" t="s">
        <v>376</v>
      </c>
    </row>
    <row r="127" spans="1:12" ht="150" x14ac:dyDescent="0.25">
      <c r="A127" s="14"/>
      <c r="B127" s="3" t="s">
        <v>221</v>
      </c>
      <c r="C127" s="120"/>
      <c r="D127" s="120"/>
      <c r="E127" s="120"/>
      <c r="F127" s="120"/>
      <c r="G127" s="120">
        <v>746000</v>
      </c>
      <c r="H127" s="120">
        <v>746000</v>
      </c>
      <c r="I127" s="14"/>
      <c r="J127" s="14"/>
      <c r="K127" s="14"/>
      <c r="L127" s="3" t="s">
        <v>377</v>
      </c>
    </row>
    <row r="128" spans="1:12" ht="60" x14ac:dyDescent="0.25">
      <c r="A128" s="14"/>
      <c r="B128" s="3" t="s">
        <v>222</v>
      </c>
      <c r="C128" s="120"/>
      <c r="D128" s="120"/>
      <c r="E128" s="120">
        <v>5167000</v>
      </c>
      <c r="F128" s="120"/>
      <c r="G128" s="120"/>
      <c r="H128" s="120"/>
      <c r="I128" s="14"/>
      <c r="J128" s="14"/>
      <c r="K128" s="14"/>
      <c r="L128" s="3" t="s">
        <v>469</v>
      </c>
    </row>
    <row r="129" spans="1:12" ht="30" x14ac:dyDescent="0.25">
      <c r="A129" s="11"/>
      <c r="B129" s="12"/>
      <c r="C129" s="120"/>
      <c r="D129" s="120"/>
      <c r="E129" s="120"/>
      <c r="F129" s="120">
        <f>2030000+610000</f>
        <v>2640000</v>
      </c>
      <c r="G129" s="120"/>
      <c r="H129" s="120"/>
      <c r="I129" s="13"/>
      <c r="J129" s="13"/>
      <c r="K129" s="13"/>
      <c r="L129" s="80" t="s">
        <v>315</v>
      </c>
    </row>
    <row r="130" spans="1:12" ht="15" hidden="1" x14ac:dyDescent="0.25">
      <c r="A130" s="11"/>
      <c r="B130" s="12"/>
      <c r="C130" s="120"/>
      <c r="D130" s="120"/>
      <c r="E130" s="120"/>
      <c r="F130" s="120"/>
      <c r="G130" s="120"/>
      <c r="H130" s="120"/>
      <c r="I130" s="14"/>
      <c r="J130" s="14"/>
      <c r="K130" s="14"/>
      <c r="L130" s="80"/>
    </row>
    <row r="131" spans="1:12" ht="75" x14ac:dyDescent="0.25">
      <c r="A131" s="11"/>
      <c r="B131" s="8" t="s">
        <v>232</v>
      </c>
      <c r="C131" s="120"/>
      <c r="D131" s="120"/>
      <c r="E131" s="120">
        <v>13544921</v>
      </c>
      <c r="F131" s="120"/>
      <c r="G131" s="120"/>
      <c r="H131" s="120"/>
      <c r="I131" s="15" t="s">
        <v>233</v>
      </c>
      <c r="J131" s="15"/>
      <c r="K131" s="15"/>
      <c r="L131" s="80" t="s">
        <v>234</v>
      </c>
    </row>
    <row r="132" spans="1:12" ht="75" x14ac:dyDescent="0.25">
      <c r="A132" s="126"/>
      <c r="B132" s="3" t="s">
        <v>275</v>
      </c>
      <c r="C132" s="120">
        <v>-264743600</v>
      </c>
      <c r="D132" s="120"/>
      <c r="E132" s="120"/>
      <c r="F132" s="120"/>
      <c r="G132" s="120"/>
      <c r="H132" s="120"/>
      <c r="I132" s="15"/>
      <c r="J132" s="15"/>
      <c r="K132" s="15"/>
      <c r="L132" s="80" t="s">
        <v>470</v>
      </c>
    </row>
    <row r="133" spans="1:12" ht="120" x14ac:dyDescent="0.25">
      <c r="A133" s="126"/>
      <c r="B133" s="3" t="s">
        <v>276</v>
      </c>
      <c r="C133" s="120"/>
      <c r="D133" s="120"/>
      <c r="E133" s="120">
        <v>98550000</v>
      </c>
      <c r="F133" s="120"/>
      <c r="G133" s="120">
        <v>2000000</v>
      </c>
      <c r="H133" s="120">
        <v>2000000</v>
      </c>
      <c r="I133" s="15"/>
      <c r="J133" s="15"/>
      <c r="K133" s="15"/>
      <c r="L133" s="80" t="s">
        <v>471</v>
      </c>
    </row>
    <row r="134" spans="1:12" ht="42.75" x14ac:dyDescent="0.25">
      <c r="A134" s="11" t="s">
        <v>122</v>
      </c>
      <c r="B134" s="64" t="s">
        <v>123</v>
      </c>
      <c r="C134" s="31">
        <f t="shared" ref="C134:H134" si="25">C135+C140+C143</f>
        <v>2767500</v>
      </c>
      <c r="D134" s="31">
        <f t="shared" si="25"/>
        <v>0</v>
      </c>
      <c r="E134" s="31">
        <f t="shared" si="25"/>
        <v>0</v>
      </c>
      <c r="F134" s="31">
        <f t="shared" si="25"/>
        <v>0</v>
      </c>
      <c r="G134" s="31">
        <f t="shared" si="25"/>
        <v>7899840</v>
      </c>
      <c r="H134" s="31">
        <f t="shared" si="25"/>
        <v>550200</v>
      </c>
      <c r="I134" s="15"/>
      <c r="J134" s="15"/>
      <c r="K134" s="15"/>
      <c r="L134" s="80"/>
    </row>
    <row r="135" spans="1:12" ht="45" x14ac:dyDescent="0.25">
      <c r="A135" s="32"/>
      <c r="B135" s="65" t="s">
        <v>389</v>
      </c>
      <c r="C135" s="30">
        <f>C136+C137+C138+C139</f>
        <v>0</v>
      </c>
      <c r="D135" s="30">
        <f t="shared" ref="D135:H135" si="26">D136+D137+D138+D139</f>
        <v>0</v>
      </c>
      <c r="E135" s="30">
        <f t="shared" si="26"/>
        <v>0</v>
      </c>
      <c r="F135" s="30">
        <f t="shared" si="26"/>
        <v>0</v>
      </c>
      <c r="G135" s="30">
        <f t="shared" si="26"/>
        <v>7349640</v>
      </c>
      <c r="H135" s="30">
        <f t="shared" si="26"/>
        <v>0</v>
      </c>
      <c r="I135" s="15"/>
      <c r="J135" s="15"/>
      <c r="K135" s="15"/>
      <c r="L135" s="80"/>
    </row>
    <row r="136" spans="1:12" ht="45" x14ac:dyDescent="0.25">
      <c r="A136" s="32"/>
      <c r="B136" s="66"/>
      <c r="C136" s="120"/>
      <c r="D136" s="120"/>
      <c r="E136" s="120"/>
      <c r="F136" s="120"/>
      <c r="G136" s="120">
        <v>249640</v>
      </c>
      <c r="H136" s="120"/>
      <c r="I136" s="15"/>
      <c r="J136" s="15"/>
      <c r="K136" s="15"/>
      <c r="L136" s="111" t="s">
        <v>358</v>
      </c>
    </row>
    <row r="137" spans="1:12" ht="75" x14ac:dyDescent="0.25">
      <c r="A137" s="32"/>
      <c r="B137" s="66"/>
      <c r="C137" s="120"/>
      <c r="D137" s="120"/>
      <c r="E137" s="120"/>
      <c r="F137" s="120"/>
      <c r="G137" s="120">
        <v>7100000</v>
      </c>
      <c r="H137" s="120"/>
      <c r="I137" s="15"/>
      <c r="J137" s="15"/>
      <c r="K137" s="15"/>
      <c r="L137" s="111" t="s">
        <v>406</v>
      </c>
    </row>
    <row r="138" spans="1:12" ht="15" hidden="1" x14ac:dyDescent="0.25">
      <c r="A138" s="32"/>
      <c r="B138" s="66"/>
      <c r="C138" s="120"/>
      <c r="D138" s="120"/>
      <c r="E138" s="120"/>
      <c r="F138" s="120"/>
      <c r="G138" s="120"/>
      <c r="H138" s="120"/>
      <c r="I138" s="15"/>
      <c r="J138" s="15"/>
      <c r="K138" s="15"/>
      <c r="L138" s="80"/>
    </row>
    <row r="139" spans="1:12" ht="15" hidden="1" x14ac:dyDescent="0.25">
      <c r="A139" s="32"/>
      <c r="B139" s="66"/>
      <c r="C139" s="120"/>
      <c r="D139" s="120"/>
      <c r="E139" s="120"/>
      <c r="F139" s="120"/>
      <c r="G139" s="120"/>
      <c r="H139" s="120"/>
      <c r="I139" s="136"/>
      <c r="J139" s="15"/>
      <c r="K139" s="15"/>
      <c r="L139" s="80"/>
    </row>
    <row r="140" spans="1:12" ht="30" x14ac:dyDescent="0.25">
      <c r="A140" s="32"/>
      <c r="B140" s="67" t="s">
        <v>112</v>
      </c>
      <c r="C140" s="30">
        <f>C141+C142</f>
        <v>0</v>
      </c>
      <c r="D140" s="30">
        <f t="shared" ref="D140:H140" si="27">D141+D142</f>
        <v>0</v>
      </c>
      <c r="E140" s="30">
        <f t="shared" si="27"/>
        <v>0</v>
      </c>
      <c r="F140" s="30">
        <f t="shared" si="27"/>
        <v>0</v>
      </c>
      <c r="G140" s="30">
        <f t="shared" si="27"/>
        <v>497200</v>
      </c>
      <c r="H140" s="30">
        <f t="shared" si="27"/>
        <v>497200</v>
      </c>
      <c r="I140" s="15"/>
      <c r="J140" s="15"/>
      <c r="K140" s="15"/>
      <c r="L140" s="80"/>
    </row>
    <row r="141" spans="1:12" ht="45" x14ac:dyDescent="0.25">
      <c r="A141" s="32"/>
      <c r="B141" s="8"/>
      <c r="C141" s="120"/>
      <c r="D141" s="120"/>
      <c r="E141" s="120"/>
      <c r="F141" s="120"/>
      <c r="G141" s="120">
        <v>497200</v>
      </c>
      <c r="H141" s="120">
        <v>497200</v>
      </c>
      <c r="I141" s="15"/>
      <c r="J141" s="15"/>
      <c r="K141" s="15"/>
      <c r="L141" s="137" t="s">
        <v>359</v>
      </c>
    </row>
    <row r="142" spans="1:12" ht="21.75" hidden="1" customHeight="1" x14ac:dyDescent="0.25">
      <c r="A142" s="32"/>
      <c r="B142" s="8" t="s">
        <v>113</v>
      </c>
      <c r="C142" s="13"/>
      <c r="D142" s="13"/>
      <c r="E142" s="13"/>
      <c r="F142" s="13"/>
      <c r="G142" s="13"/>
      <c r="H142" s="13"/>
      <c r="I142" s="15"/>
      <c r="J142" s="15"/>
      <c r="K142" s="15"/>
      <c r="L142" s="80"/>
    </row>
    <row r="143" spans="1:12" ht="19.5" customHeight="1" x14ac:dyDescent="0.25">
      <c r="A143" s="32"/>
      <c r="B143" s="67" t="s">
        <v>67</v>
      </c>
      <c r="C143" s="30">
        <f>C144+C145+C146</f>
        <v>2767500</v>
      </c>
      <c r="D143" s="30">
        <f t="shared" ref="D143:H143" si="28">D144+D145+D146</f>
        <v>0</v>
      </c>
      <c r="E143" s="30">
        <f t="shared" si="28"/>
        <v>0</v>
      </c>
      <c r="F143" s="30">
        <f t="shared" si="28"/>
        <v>0</v>
      </c>
      <c r="G143" s="30">
        <f t="shared" si="28"/>
        <v>53000</v>
      </c>
      <c r="H143" s="30">
        <f t="shared" si="28"/>
        <v>53000</v>
      </c>
      <c r="I143" s="30">
        <f t="shared" ref="I143:K143" si="29">SUM(I144:I146)</f>
        <v>0</v>
      </c>
      <c r="J143" s="30">
        <f t="shared" si="29"/>
        <v>0</v>
      </c>
      <c r="K143" s="30">
        <f t="shared" si="29"/>
        <v>0</v>
      </c>
      <c r="L143" s="80"/>
    </row>
    <row r="144" spans="1:12" ht="60" x14ac:dyDescent="0.25">
      <c r="A144" s="32"/>
      <c r="B144" s="138"/>
      <c r="C144" s="13">
        <v>2767500</v>
      </c>
      <c r="D144" s="120"/>
      <c r="E144" s="120"/>
      <c r="F144" s="120"/>
      <c r="G144" s="120"/>
      <c r="H144" s="120"/>
      <c r="I144" s="14"/>
      <c r="J144" s="14"/>
      <c r="K144" s="14"/>
      <c r="L144" s="137" t="s">
        <v>384</v>
      </c>
    </row>
    <row r="145" spans="1:12" ht="60" x14ac:dyDescent="0.25">
      <c r="A145" s="32"/>
      <c r="B145" s="138"/>
      <c r="C145" s="120"/>
      <c r="D145" s="120"/>
      <c r="E145" s="120"/>
      <c r="F145" s="120"/>
      <c r="G145" s="120">
        <v>53000</v>
      </c>
      <c r="H145" s="120">
        <v>53000</v>
      </c>
      <c r="I145" s="14"/>
      <c r="J145" s="14"/>
      <c r="K145" s="14"/>
      <c r="L145" s="137" t="s">
        <v>472</v>
      </c>
    </row>
    <row r="146" spans="1:12" ht="42.75" hidden="1" customHeight="1" x14ac:dyDescent="0.25">
      <c r="A146" s="11"/>
      <c r="B146" s="138"/>
      <c r="C146" s="120"/>
      <c r="D146" s="120"/>
      <c r="E146" s="120"/>
      <c r="F146" s="120"/>
      <c r="G146" s="120"/>
      <c r="H146" s="120"/>
      <c r="I146" s="15"/>
      <c r="J146" s="15"/>
      <c r="K146" s="15"/>
      <c r="L146" s="80"/>
    </row>
    <row r="147" spans="1:12" ht="57" x14ac:dyDescent="0.25">
      <c r="A147" s="11" t="s">
        <v>235</v>
      </c>
      <c r="B147" s="17" t="s">
        <v>236</v>
      </c>
      <c r="C147" s="19">
        <f>C148</f>
        <v>0</v>
      </c>
      <c r="D147" s="19">
        <f t="shared" ref="D147:H147" si="30">D148</f>
        <v>0</v>
      </c>
      <c r="E147" s="21" t="str">
        <f t="shared" si="30"/>
        <v>861 233</v>
      </c>
      <c r="F147" s="19">
        <f t="shared" si="30"/>
        <v>0</v>
      </c>
      <c r="G147" s="19">
        <f t="shared" si="30"/>
        <v>0</v>
      </c>
      <c r="H147" s="19">
        <f t="shared" si="30"/>
        <v>0</v>
      </c>
      <c r="I147" s="15"/>
      <c r="J147" s="15"/>
      <c r="K147" s="15"/>
      <c r="L147" s="80"/>
    </row>
    <row r="148" spans="1:12" ht="45" x14ac:dyDescent="0.25">
      <c r="A148" s="11"/>
      <c r="B148" s="7" t="s">
        <v>238</v>
      </c>
      <c r="C148" s="20">
        <f>C149</f>
        <v>0</v>
      </c>
      <c r="D148" s="15"/>
      <c r="E148" s="18" t="str">
        <f t="shared" ref="E148" si="31">E149</f>
        <v>861 233</v>
      </c>
      <c r="F148" s="15"/>
      <c r="G148" s="15"/>
      <c r="H148" s="15"/>
      <c r="I148" s="15"/>
      <c r="J148" s="15"/>
      <c r="K148" s="15"/>
      <c r="L148" s="80"/>
    </row>
    <row r="149" spans="1:12" ht="30" x14ac:dyDescent="0.25">
      <c r="A149" s="11"/>
      <c r="B149" s="8"/>
      <c r="C149" s="15"/>
      <c r="D149" s="15"/>
      <c r="E149" s="120" t="s">
        <v>237</v>
      </c>
      <c r="F149" s="15"/>
      <c r="G149" s="15"/>
      <c r="H149" s="15"/>
      <c r="I149" s="15"/>
      <c r="J149" s="15"/>
      <c r="K149" s="15"/>
      <c r="L149" s="80" t="s">
        <v>407</v>
      </c>
    </row>
    <row r="150" spans="1:12" ht="57" x14ac:dyDescent="0.25">
      <c r="A150" s="32" t="s">
        <v>46</v>
      </c>
      <c r="B150" s="44" t="s">
        <v>47</v>
      </c>
      <c r="C150" s="31">
        <f>C151</f>
        <v>10888500</v>
      </c>
      <c r="D150" s="31">
        <f t="shared" ref="D150:H150" si="32">D151</f>
        <v>0</v>
      </c>
      <c r="E150" s="31">
        <f t="shared" si="32"/>
        <v>0</v>
      </c>
      <c r="F150" s="31">
        <f t="shared" si="32"/>
        <v>0</v>
      </c>
      <c r="G150" s="31">
        <f t="shared" si="32"/>
        <v>3250742</v>
      </c>
      <c r="H150" s="31">
        <f t="shared" si="32"/>
        <v>1530000</v>
      </c>
      <c r="I150" s="15"/>
      <c r="J150" s="15"/>
      <c r="K150" s="15"/>
      <c r="L150" s="80"/>
    </row>
    <row r="151" spans="1:12" ht="33" customHeight="1" x14ac:dyDescent="0.25">
      <c r="A151" s="11" t="s">
        <v>48</v>
      </c>
      <c r="B151" s="68" t="s">
        <v>408</v>
      </c>
      <c r="C151" s="31">
        <f>C152+C156+C159+C162</f>
        <v>10888500</v>
      </c>
      <c r="D151" s="31">
        <f t="shared" ref="D151:H151" si="33">D152+D156+D159+D162</f>
        <v>0</v>
      </c>
      <c r="E151" s="31">
        <f t="shared" si="33"/>
        <v>0</v>
      </c>
      <c r="F151" s="31">
        <f t="shared" si="33"/>
        <v>0</v>
      </c>
      <c r="G151" s="31">
        <f t="shared" si="33"/>
        <v>3250742</v>
      </c>
      <c r="H151" s="31">
        <f t="shared" si="33"/>
        <v>1530000</v>
      </c>
      <c r="I151" s="15"/>
      <c r="J151" s="15"/>
      <c r="K151" s="15"/>
      <c r="L151" s="80"/>
    </row>
    <row r="152" spans="1:12" ht="45" x14ac:dyDescent="0.25">
      <c r="A152" s="32"/>
      <c r="B152" s="2" t="s">
        <v>389</v>
      </c>
      <c r="C152" s="30">
        <f>C153+C154+C155</f>
        <v>0</v>
      </c>
      <c r="D152" s="30">
        <f t="shared" ref="D152:H152" si="34">D153+D154+D155</f>
        <v>0</v>
      </c>
      <c r="E152" s="30">
        <f t="shared" si="34"/>
        <v>0</v>
      </c>
      <c r="F152" s="30">
        <f t="shared" si="34"/>
        <v>0</v>
      </c>
      <c r="G152" s="30">
        <f t="shared" si="34"/>
        <v>1920742</v>
      </c>
      <c r="H152" s="30">
        <f t="shared" si="34"/>
        <v>0</v>
      </c>
      <c r="I152" s="28">
        <f t="shared" ref="I152:K152" si="35">I153+I154+I155</f>
        <v>0</v>
      </c>
      <c r="J152" s="28">
        <f t="shared" si="35"/>
        <v>0</v>
      </c>
      <c r="K152" s="28">
        <f t="shared" si="35"/>
        <v>0</v>
      </c>
      <c r="L152" s="80"/>
    </row>
    <row r="153" spans="1:12" ht="60" x14ac:dyDescent="0.25">
      <c r="A153" s="32"/>
      <c r="B153" s="3"/>
      <c r="C153" s="120"/>
      <c r="D153" s="120"/>
      <c r="E153" s="120"/>
      <c r="F153" s="120"/>
      <c r="G153" s="13">
        <f>1186280+474462+260000</f>
        <v>1920742</v>
      </c>
      <c r="H153" s="120"/>
      <c r="I153" s="15"/>
      <c r="J153" s="15"/>
      <c r="K153" s="15"/>
      <c r="L153" s="110" t="s">
        <v>360</v>
      </c>
    </row>
    <row r="154" spans="1:12" ht="15" hidden="1" x14ac:dyDescent="0.25">
      <c r="A154" s="32"/>
      <c r="B154" s="3"/>
      <c r="C154" s="120"/>
      <c r="D154" s="120"/>
      <c r="E154" s="120"/>
      <c r="F154" s="120"/>
      <c r="G154" s="120"/>
      <c r="H154" s="120"/>
      <c r="I154" s="15"/>
      <c r="J154" s="15"/>
      <c r="K154" s="15"/>
      <c r="L154" s="80"/>
    </row>
    <row r="155" spans="1:12" ht="38.25" hidden="1" customHeight="1" x14ac:dyDescent="0.25">
      <c r="A155" s="32"/>
      <c r="B155" s="3"/>
      <c r="C155" s="13"/>
      <c r="D155" s="13"/>
      <c r="E155" s="13"/>
      <c r="F155" s="13"/>
      <c r="G155" s="13"/>
      <c r="H155" s="13"/>
      <c r="I155" s="15"/>
      <c r="J155" s="15"/>
      <c r="K155" s="15"/>
      <c r="L155" s="80" t="s">
        <v>223</v>
      </c>
    </row>
    <row r="156" spans="1:12" ht="32.25" customHeight="1" x14ac:dyDescent="0.25">
      <c r="A156" s="32"/>
      <c r="B156" s="7" t="s">
        <v>112</v>
      </c>
      <c r="C156" s="30">
        <f>C157</f>
        <v>10888500</v>
      </c>
      <c r="D156" s="30">
        <f t="shared" ref="D156:F156" si="36">D157</f>
        <v>0</v>
      </c>
      <c r="E156" s="30">
        <f t="shared" si="36"/>
        <v>0</v>
      </c>
      <c r="F156" s="30">
        <f t="shared" si="36"/>
        <v>0</v>
      </c>
      <c r="G156" s="30">
        <f>G157+G158</f>
        <v>1030000</v>
      </c>
      <c r="H156" s="30">
        <f>H157+H158</f>
        <v>1030000</v>
      </c>
      <c r="I156" s="14"/>
      <c r="J156" s="14"/>
      <c r="K156" s="14"/>
      <c r="L156" s="80"/>
    </row>
    <row r="157" spans="1:12" ht="34.5" customHeight="1" x14ac:dyDescent="0.25">
      <c r="A157" s="32"/>
      <c r="B157" s="8"/>
      <c r="C157" s="120">
        <v>10888500</v>
      </c>
      <c r="D157" s="120"/>
      <c r="E157" s="120"/>
      <c r="F157" s="120"/>
      <c r="G157" s="120"/>
      <c r="H157" s="120"/>
      <c r="I157" s="14"/>
      <c r="J157" s="14"/>
      <c r="K157" s="14"/>
      <c r="L157" s="138" t="s">
        <v>224</v>
      </c>
    </row>
    <row r="158" spans="1:12" ht="34.5" customHeight="1" x14ac:dyDescent="0.25">
      <c r="A158" s="32"/>
      <c r="B158" s="8"/>
      <c r="C158" s="120"/>
      <c r="D158" s="120"/>
      <c r="E158" s="120"/>
      <c r="F158" s="120"/>
      <c r="G158" s="120">
        <v>1030000</v>
      </c>
      <c r="H158" s="120">
        <v>1030000</v>
      </c>
      <c r="I158" s="14"/>
      <c r="J158" s="14"/>
      <c r="K158" s="14"/>
      <c r="L158" s="138" t="s">
        <v>378</v>
      </c>
    </row>
    <row r="159" spans="1:12" ht="45" x14ac:dyDescent="0.25">
      <c r="A159" s="32"/>
      <c r="B159" s="2" t="s">
        <v>66</v>
      </c>
      <c r="C159" s="30">
        <f>C160+C161</f>
        <v>0</v>
      </c>
      <c r="D159" s="30">
        <f t="shared" ref="D159:H159" si="37">D160+D161</f>
        <v>0</v>
      </c>
      <c r="E159" s="30">
        <f t="shared" si="37"/>
        <v>0</v>
      </c>
      <c r="F159" s="30">
        <f t="shared" si="37"/>
        <v>0</v>
      </c>
      <c r="G159" s="30">
        <f t="shared" si="37"/>
        <v>200000</v>
      </c>
      <c r="H159" s="30">
        <f t="shared" si="37"/>
        <v>400000</v>
      </c>
      <c r="I159" s="15"/>
      <c r="J159" s="15"/>
      <c r="K159" s="15"/>
      <c r="L159" s="80"/>
    </row>
    <row r="160" spans="1:12" ht="38.25" customHeight="1" x14ac:dyDescent="0.25">
      <c r="A160" s="32"/>
      <c r="B160" s="8"/>
      <c r="C160" s="120"/>
      <c r="D160" s="120"/>
      <c r="E160" s="120"/>
      <c r="F160" s="120"/>
      <c r="G160" s="120">
        <v>200000</v>
      </c>
      <c r="H160" s="120" t="s">
        <v>239</v>
      </c>
      <c r="I160" s="15"/>
      <c r="J160" s="15"/>
      <c r="K160" s="15"/>
      <c r="L160" s="205" t="s">
        <v>319</v>
      </c>
    </row>
    <row r="161" spans="1:12" ht="15" hidden="1" x14ac:dyDescent="0.25">
      <c r="A161" s="32"/>
      <c r="B161" s="8"/>
      <c r="C161" s="120"/>
      <c r="D161" s="120"/>
      <c r="E161" s="120"/>
      <c r="F161" s="120"/>
      <c r="G161" s="120"/>
      <c r="H161" s="120"/>
      <c r="I161" s="15"/>
      <c r="J161" s="15"/>
      <c r="K161" s="15"/>
      <c r="L161" s="205"/>
    </row>
    <row r="162" spans="1:12" ht="45" x14ac:dyDescent="0.25">
      <c r="A162" s="54"/>
      <c r="B162" s="69" t="s">
        <v>124</v>
      </c>
      <c r="C162" s="30">
        <f>C163</f>
        <v>0</v>
      </c>
      <c r="D162" s="30">
        <f t="shared" ref="D162:H162" si="38">D163</f>
        <v>0</v>
      </c>
      <c r="E162" s="30">
        <f t="shared" si="38"/>
        <v>0</v>
      </c>
      <c r="F162" s="30">
        <f t="shared" si="38"/>
        <v>0</v>
      </c>
      <c r="G162" s="30">
        <f t="shared" si="38"/>
        <v>100000</v>
      </c>
      <c r="H162" s="30">
        <f t="shared" si="38"/>
        <v>100000</v>
      </c>
      <c r="I162" s="14"/>
      <c r="J162" s="14"/>
      <c r="K162" s="14"/>
      <c r="L162" s="80"/>
    </row>
    <row r="163" spans="1:12" ht="30" x14ac:dyDescent="0.25">
      <c r="A163" s="54"/>
      <c r="B163" s="8"/>
      <c r="C163" s="120"/>
      <c r="D163" s="120"/>
      <c r="E163" s="120"/>
      <c r="F163" s="120"/>
      <c r="G163" s="120">
        <v>100000</v>
      </c>
      <c r="H163" s="120">
        <v>100000</v>
      </c>
      <c r="I163" s="14"/>
      <c r="J163" s="14"/>
      <c r="K163" s="14"/>
      <c r="L163" s="138" t="s">
        <v>378</v>
      </c>
    </row>
    <row r="164" spans="1:12" ht="71.25" x14ac:dyDescent="0.25">
      <c r="A164" s="116" t="s">
        <v>145</v>
      </c>
      <c r="B164" s="17" t="s">
        <v>146</v>
      </c>
      <c r="C164" s="31">
        <f t="shared" ref="C164:H164" si="39">C165+C168+C171</f>
        <v>62733350</v>
      </c>
      <c r="D164" s="31">
        <f t="shared" si="39"/>
        <v>0</v>
      </c>
      <c r="E164" s="31">
        <f t="shared" si="39"/>
        <v>0</v>
      </c>
      <c r="F164" s="31">
        <f t="shared" si="39"/>
        <v>90000000</v>
      </c>
      <c r="G164" s="31">
        <f t="shared" si="39"/>
        <v>182137</v>
      </c>
      <c r="H164" s="31">
        <f t="shared" si="39"/>
        <v>314137</v>
      </c>
      <c r="I164" s="15"/>
      <c r="J164" s="15"/>
      <c r="K164" s="15"/>
      <c r="L164" s="80"/>
    </row>
    <row r="165" spans="1:12" ht="85.5" x14ac:dyDescent="0.25">
      <c r="A165" s="32" t="s">
        <v>158</v>
      </c>
      <c r="B165" s="6" t="s">
        <v>159</v>
      </c>
      <c r="C165" s="31">
        <f>C166</f>
        <v>62733350</v>
      </c>
      <c r="D165" s="31">
        <f t="shared" ref="D165:H165" si="40">D166</f>
        <v>0</v>
      </c>
      <c r="E165" s="31">
        <f t="shared" si="40"/>
        <v>0</v>
      </c>
      <c r="F165" s="31">
        <f t="shared" si="40"/>
        <v>0</v>
      </c>
      <c r="G165" s="31">
        <f t="shared" si="40"/>
        <v>0</v>
      </c>
      <c r="H165" s="31">
        <f t="shared" si="40"/>
        <v>0</v>
      </c>
      <c r="I165" s="16"/>
      <c r="J165" s="15"/>
      <c r="K165" s="15"/>
      <c r="L165" s="80"/>
    </row>
    <row r="166" spans="1:12" ht="45" x14ac:dyDescent="0.25">
      <c r="A166" s="32"/>
      <c r="B166" s="70" t="s">
        <v>160</v>
      </c>
      <c r="C166" s="30">
        <f>C167</f>
        <v>62733350</v>
      </c>
      <c r="D166" s="30">
        <f t="shared" ref="D166:H166" si="41">D167</f>
        <v>0</v>
      </c>
      <c r="E166" s="30">
        <f t="shared" si="41"/>
        <v>0</v>
      </c>
      <c r="F166" s="30">
        <f t="shared" si="41"/>
        <v>0</v>
      </c>
      <c r="G166" s="30">
        <f t="shared" si="41"/>
        <v>0</v>
      </c>
      <c r="H166" s="30">
        <f t="shared" si="41"/>
        <v>0</v>
      </c>
      <c r="I166" s="16"/>
      <c r="J166" s="15"/>
      <c r="K166" s="15"/>
      <c r="L166" s="80"/>
    </row>
    <row r="167" spans="1:12" ht="105" x14ac:dyDescent="0.25">
      <c r="A167" s="32"/>
      <c r="B167" s="139" t="s">
        <v>411</v>
      </c>
      <c r="C167" s="120">
        <v>62733350</v>
      </c>
      <c r="D167" s="120"/>
      <c r="E167" s="120"/>
      <c r="F167" s="120"/>
      <c r="G167" s="120"/>
      <c r="H167" s="120"/>
      <c r="I167" s="114"/>
      <c r="J167" s="15"/>
      <c r="K167" s="15"/>
      <c r="L167" s="80" t="s">
        <v>473</v>
      </c>
    </row>
    <row r="168" spans="1:12" ht="99.75" x14ac:dyDescent="0.25">
      <c r="A168" s="32" t="s">
        <v>147</v>
      </c>
      <c r="B168" s="17" t="s">
        <v>412</v>
      </c>
      <c r="C168" s="31">
        <f>C169</f>
        <v>0</v>
      </c>
      <c r="D168" s="31">
        <f t="shared" ref="D168:H169" si="42">D169</f>
        <v>0</v>
      </c>
      <c r="E168" s="31">
        <f t="shared" si="42"/>
        <v>0</v>
      </c>
      <c r="F168" s="31">
        <f t="shared" si="42"/>
        <v>90000000</v>
      </c>
      <c r="G168" s="31">
        <f t="shared" si="42"/>
        <v>0</v>
      </c>
      <c r="H168" s="31">
        <f t="shared" si="42"/>
        <v>0</v>
      </c>
      <c r="I168" s="15"/>
      <c r="J168" s="15"/>
      <c r="K168" s="15"/>
      <c r="L168" s="80"/>
    </row>
    <row r="169" spans="1:12" ht="33" customHeight="1" x14ac:dyDescent="0.25">
      <c r="A169" s="32"/>
      <c r="B169" s="2" t="s">
        <v>140</v>
      </c>
      <c r="C169" s="30">
        <f>C170</f>
        <v>0</v>
      </c>
      <c r="D169" s="30">
        <f t="shared" si="42"/>
        <v>0</v>
      </c>
      <c r="E169" s="30">
        <f t="shared" si="42"/>
        <v>0</v>
      </c>
      <c r="F169" s="30">
        <f t="shared" si="42"/>
        <v>90000000</v>
      </c>
      <c r="G169" s="30">
        <f t="shared" si="42"/>
        <v>0</v>
      </c>
      <c r="H169" s="30">
        <f t="shared" si="42"/>
        <v>0</v>
      </c>
      <c r="I169" s="15"/>
      <c r="J169" s="15"/>
      <c r="K169" s="15"/>
      <c r="L169" s="80"/>
    </row>
    <row r="170" spans="1:12" ht="60" x14ac:dyDescent="0.25">
      <c r="A170" s="32"/>
      <c r="B170" s="139" t="s">
        <v>313</v>
      </c>
      <c r="C170" s="120"/>
      <c r="D170" s="120"/>
      <c r="E170" s="120"/>
      <c r="F170" s="120">
        <v>90000000</v>
      </c>
      <c r="G170" s="120"/>
      <c r="H170" s="120"/>
      <c r="I170" s="15"/>
      <c r="J170" s="15"/>
      <c r="K170" s="15"/>
      <c r="L170" s="80" t="s">
        <v>413</v>
      </c>
    </row>
    <row r="171" spans="1:12" ht="42.75" x14ac:dyDescent="0.25">
      <c r="A171" s="116" t="s">
        <v>148</v>
      </c>
      <c r="B171" s="71" t="s">
        <v>149</v>
      </c>
      <c r="C171" s="31">
        <f>C172</f>
        <v>0</v>
      </c>
      <c r="D171" s="31">
        <f t="shared" ref="D171:H172" si="43">D172</f>
        <v>0</v>
      </c>
      <c r="E171" s="31">
        <f t="shared" si="43"/>
        <v>0</v>
      </c>
      <c r="F171" s="31">
        <f t="shared" si="43"/>
        <v>0</v>
      </c>
      <c r="G171" s="31">
        <f t="shared" si="43"/>
        <v>182137</v>
      </c>
      <c r="H171" s="31">
        <f t="shared" si="43"/>
        <v>314137</v>
      </c>
      <c r="I171" s="15"/>
      <c r="J171" s="15"/>
      <c r="K171" s="15"/>
      <c r="L171" s="80"/>
    </row>
    <row r="172" spans="1:12" ht="30" x14ac:dyDescent="0.25">
      <c r="A172" s="116"/>
      <c r="B172" s="2" t="s">
        <v>140</v>
      </c>
      <c r="C172" s="30">
        <f>C173</f>
        <v>0</v>
      </c>
      <c r="D172" s="30">
        <f t="shared" si="43"/>
        <v>0</v>
      </c>
      <c r="E172" s="30">
        <f t="shared" si="43"/>
        <v>0</v>
      </c>
      <c r="F172" s="30">
        <f t="shared" si="43"/>
        <v>0</v>
      </c>
      <c r="G172" s="30">
        <f t="shared" si="43"/>
        <v>182137</v>
      </c>
      <c r="H172" s="30">
        <f t="shared" si="43"/>
        <v>314137</v>
      </c>
      <c r="I172" s="15"/>
      <c r="J172" s="15"/>
      <c r="K172" s="15"/>
      <c r="L172" s="80"/>
    </row>
    <row r="173" spans="1:12" ht="45" x14ac:dyDescent="0.25">
      <c r="A173" s="116"/>
      <c r="B173" s="4" t="s">
        <v>173</v>
      </c>
      <c r="C173" s="120"/>
      <c r="D173" s="120"/>
      <c r="E173" s="120"/>
      <c r="F173" s="120"/>
      <c r="G173" s="120">
        <v>182137</v>
      </c>
      <c r="H173" s="120">
        <v>314137</v>
      </c>
      <c r="I173" s="15"/>
      <c r="J173" s="15"/>
      <c r="K173" s="15"/>
      <c r="L173" s="80" t="s">
        <v>474</v>
      </c>
    </row>
    <row r="174" spans="1:12" ht="57" x14ac:dyDescent="0.25">
      <c r="A174" s="32" t="s">
        <v>49</v>
      </c>
      <c r="B174" s="17" t="s">
        <v>50</v>
      </c>
      <c r="C174" s="31">
        <f>C175+C179+C182</f>
        <v>4140700</v>
      </c>
      <c r="D174" s="31">
        <f t="shared" ref="D174:H174" si="44">D175+D179+D182</f>
        <v>0</v>
      </c>
      <c r="E174" s="31">
        <f t="shared" si="44"/>
        <v>0</v>
      </c>
      <c r="F174" s="31">
        <f t="shared" si="44"/>
        <v>0</v>
      </c>
      <c r="G174" s="31">
        <f t="shared" si="44"/>
        <v>494731</v>
      </c>
      <c r="H174" s="31">
        <f t="shared" si="44"/>
        <v>494731</v>
      </c>
      <c r="I174" s="15"/>
      <c r="J174" s="15"/>
      <c r="K174" s="15"/>
      <c r="L174" s="80"/>
    </row>
    <row r="175" spans="1:12" ht="58.5" customHeight="1" x14ac:dyDescent="0.25">
      <c r="A175" s="11" t="s">
        <v>51</v>
      </c>
      <c r="B175" s="17" t="s">
        <v>52</v>
      </c>
      <c r="C175" s="31">
        <f>C176</f>
        <v>0</v>
      </c>
      <c r="D175" s="31">
        <f t="shared" ref="D175:H175" si="45">D176</f>
        <v>0</v>
      </c>
      <c r="E175" s="31">
        <f t="shared" si="45"/>
        <v>0</v>
      </c>
      <c r="F175" s="31">
        <f t="shared" si="45"/>
        <v>0</v>
      </c>
      <c r="G175" s="31">
        <f t="shared" si="45"/>
        <v>144731</v>
      </c>
      <c r="H175" s="31">
        <f t="shared" si="45"/>
        <v>144731</v>
      </c>
      <c r="I175" s="15"/>
      <c r="J175" s="15"/>
      <c r="K175" s="15"/>
      <c r="L175" s="80"/>
    </row>
    <row r="176" spans="1:12" ht="45" x14ac:dyDescent="0.25">
      <c r="A176" s="140"/>
      <c r="B176" s="7" t="s">
        <v>53</v>
      </c>
      <c r="C176" s="30">
        <f t="shared" ref="C176:F176" si="46">C177+C178</f>
        <v>0</v>
      </c>
      <c r="D176" s="30">
        <f t="shared" si="46"/>
        <v>0</v>
      </c>
      <c r="E176" s="30">
        <f t="shared" si="46"/>
        <v>0</v>
      </c>
      <c r="F176" s="30">
        <f t="shared" si="46"/>
        <v>0</v>
      </c>
      <c r="G176" s="30">
        <f>G177+G178</f>
        <v>144731</v>
      </c>
      <c r="H176" s="30">
        <f>H177+H178</f>
        <v>144731</v>
      </c>
      <c r="I176" s="15">
        <f t="shared" ref="I176:K176" si="47">-I177</f>
        <v>0</v>
      </c>
      <c r="J176" s="15">
        <f t="shared" si="47"/>
        <v>0</v>
      </c>
      <c r="K176" s="15">
        <f t="shared" si="47"/>
        <v>0</v>
      </c>
      <c r="L176" s="80"/>
    </row>
    <row r="177" spans="1:12" ht="90.75" customHeight="1" x14ac:dyDescent="0.25">
      <c r="A177" s="22"/>
      <c r="B177" s="4"/>
      <c r="C177" s="120"/>
      <c r="D177" s="120"/>
      <c r="E177" s="120"/>
      <c r="F177" s="120"/>
      <c r="G177" s="120">
        <v>116358</v>
      </c>
      <c r="H177" s="120">
        <v>116358</v>
      </c>
      <c r="I177" s="15"/>
      <c r="J177" s="15"/>
      <c r="K177" s="15"/>
      <c r="L177" s="80" t="s">
        <v>316</v>
      </c>
    </row>
    <row r="178" spans="1:12" ht="30" x14ac:dyDescent="0.25">
      <c r="A178" s="22"/>
      <c r="B178" s="4"/>
      <c r="C178" s="120"/>
      <c r="D178" s="120"/>
      <c r="E178" s="120"/>
      <c r="F178" s="120"/>
      <c r="G178" s="120">
        <v>28373</v>
      </c>
      <c r="H178" s="120">
        <v>28373</v>
      </c>
      <c r="I178" s="15"/>
      <c r="J178" s="15"/>
      <c r="K178" s="15"/>
      <c r="L178" s="80" t="s">
        <v>317</v>
      </c>
    </row>
    <row r="179" spans="1:12" ht="85.5" x14ac:dyDescent="0.25">
      <c r="A179" s="11" t="s">
        <v>54</v>
      </c>
      <c r="B179" s="6" t="s">
        <v>55</v>
      </c>
      <c r="C179" s="31">
        <f>C180</f>
        <v>4140700</v>
      </c>
      <c r="D179" s="31">
        <f t="shared" ref="D179:H179" si="48">D180</f>
        <v>0</v>
      </c>
      <c r="E179" s="31">
        <f t="shared" si="48"/>
        <v>0</v>
      </c>
      <c r="F179" s="31">
        <f t="shared" si="48"/>
        <v>0</v>
      </c>
      <c r="G179" s="31">
        <f t="shared" si="48"/>
        <v>0</v>
      </c>
      <c r="H179" s="31">
        <f t="shared" si="48"/>
        <v>0</v>
      </c>
      <c r="I179" s="15"/>
      <c r="J179" s="15"/>
      <c r="K179" s="15"/>
      <c r="L179" s="80"/>
    </row>
    <row r="180" spans="1:12" ht="45" x14ac:dyDescent="0.25">
      <c r="A180" s="32"/>
      <c r="B180" s="7" t="s">
        <v>53</v>
      </c>
      <c r="C180" s="30">
        <f>+C181</f>
        <v>4140700</v>
      </c>
      <c r="D180" s="30">
        <f t="shared" ref="D180:H180" si="49">+D181</f>
        <v>0</v>
      </c>
      <c r="E180" s="30">
        <f t="shared" si="49"/>
        <v>0</v>
      </c>
      <c r="F180" s="30">
        <f t="shared" si="49"/>
        <v>0</v>
      </c>
      <c r="G180" s="30">
        <f t="shared" si="49"/>
        <v>0</v>
      </c>
      <c r="H180" s="30">
        <f t="shared" si="49"/>
        <v>0</v>
      </c>
      <c r="I180" s="15"/>
      <c r="J180" s="15"/>
      <c r="K180" s="15"/>
      <c r="L180" s="80"/>
    </row>
    <row r="181" spans="1:12" ht="15" x14ac:dyDescent="0.25">
      <c r="A181" s="32"/>
      <c r="B181" s="8"/>
      <c r="C181" s="120">
        <v>4140700</v>
      </c>
      <c r="D181" s="120"/>
      <c r="E181" s="13"/>
      <c r="F181" s="13"/>
      <c r="G181" s="13"/>
      <c r="H181" s="13"/>
      <c r="I181" s="15"/>
      <c r="J181" s="15"/>
      <c r="K181" s="15"/>
      <c r="L181" s="80" t="s">
        <v>414</v>
      </c>
    </row>
    <row r="182" spans="1:12" ht="99.75" x14ac:dyDescent="0.25">
      <c r="A182" s="11" t="s">
        <v>240</v>
      </c>
      <c r="B182" s="23" t="s">
        <v>241</v>
      </c>
      <c r="C182" s="19">
        <f>C183</f>
        <v>0</v>
      </c>
      <c r="D182" s="19">
        <f t="shared" ref="D182:H182" si="50">D183</f>
        <v>0</v>
      </c>
      <c r="E182" s="19">
        <f t="shared" si="50"/>
        <v>0</v>
      </c>
      <c r="F182" s="19">
        <f t="shared" si="50"/>
        <v>0</v>
      </c>
      <c r="G182" s="27">
        <f t="shared" si="50"/>
        <v>350000</v>
      </c>
      <c r="H182" s="27">
        <f t="shared" si="50"/>
        <v>350000</v>
      </c>
      <c r="I182" s="15"/>
      <c r="J182" s="15"/>
      <c r="K182" s="15"/>
      <c r="L182" s="80"/>
    </row>
    <row r="183" spans="1:12" ht="45" x14ac:dyDescent="0.25">
      <c r="A183" s="32"/>
      <c r="B183" s="24" t="s">
        <v>53</v>
      </c>
      <c r="C183" s="26">
        <f>C184+C185</f>
        <v>0</v>
      </c>
      <c r="D183" s="26">
        <f t="shared" ref="D183:H183" si="51">D184+D185</f>
        <v>0</v>
      </c>
      <c r="E183" s="26">
        <f t="shared" si="51"/>
        <v>0</v>
      </c>
      <c r="F183" s="26">
        <f t="shared" si="51"/>
        <v>0</v>
      </c>
      <c r="G183" s="28">
        <f t="shared" si="51"/>
        <v>350000</v>
      </c>
      <c r="H183" s="28">
        <f t="shared" si="51"/>
        <v>350000</v>
      </c>
      <c r="I183" s="15"/>
      <c r="J183" s="15"/>
      <c r="K183" s="15"/>
      <c r="L183" s="80"/>
    </row>
    <row r="184" spans="1:12" ht="30" x14ac:dyDescent="0.25">
      <c r="A184" s="32"/>
      <c r="B184" s="25"/>
      <c r="C184" s="15"/>
      <c r="D184" s="15"/>
      <c r="E184" s="15"/>
      <c r="F184" s="15"/>
      <c r="G184" s="120">
        <v>350000</v>
      </c>
      <c r="H184" s="120" t="s">
        <v>242</v>
      </c>
      <c r="I184" s="15"/>
      <c r="J184" s="15"/>
      <c r="K184" s="15"/>
      <c r="L184" s="80" t="s">
        <v>243</v>
      </c>
    </row>
    <row r="185" spans="1:12" ht="15" hidden="1" x14ac:dyDescent="0.25">
      <c r="A185" s="32"/>
      <c r="B185" s="25"/>
      <c r="C185" s="15"/>
      <c r="D185" s="15"/>
      <c r="E185" s="15"/>
      <c r="F185" s="15"/>
      <c r="G185" s="120"/>
      <c r="H185" s="120"/>
      <c r="I185" s="15"/>
      <c r="J185" s="15"/>
      <c r="K185" s="15"/>
      <c r="L185" s="80"/>
    </row>
    <row r="186" spans="1:12" ht="99.75" x14ac:dyDescent="0.25">
      <c r="A186" s="11" t="s">
        <v>56</v>
      </c>
      <c r="B186" s="72" t="s">
        <v>57</v>
      </c>
      <c r="C186" s="31">
        <f>C187</f>
        <v>0</v>
      </c>
      <c r="D186" s="31">
        <f t="shared" ref="D186:H186" si="52">D187</f>
        <v>0</v>
      </c>
      <c r="E186" s="31">
        <f t="shared" si="52"/>
        <v>13588888</v>
      </c>
      <c r="F186" s="31">
        <f t="shared" si="52"/>
        <v>0</v>
      </c>
      <c r="G186" s="31">
        <f t="shared" si="52"/>
        <v>0</v>
      </c>
      <c r="H186" s="31">
        <f t="shared" si="52"/>
        <v>0</v>
      </c>
      <c r="I186" s="14"/>
      <c r="J186" s="14"/>
      <c r="K186" s="14"/>
      <c r="L186" s="80"/>
    </row>
    <row r="187" spans="1:12" ht="71.25" x14ac:dyDescent="0.25">
      <c r="A187" s="11" t="s">
        <v>244</v>
      </c>
      <c r="B187" s="17" t="s">
        <v>415</v>
      </c>
      <c r="C187" s="31">
        <f>C188</f>
        <v>0</v>
      </c>
      <c r="D187" s="31">
        <f t="shared" ref="D187:H188" si="53">D188</f>
        <v>0</v>
      </c>
      <c r="E187" s="31">
        <f t="shared" si="53"/>
        <v>13588888</v>
      </c>
      <c r="F187" s="31">
        <f t="shared" si="53"/>
        <v>0</v>
      </c>
      <c r="G187" s="31">
        <f t="shared" si="53"/>
        <v>0</v>
      </c>
      <c r="H187" s="31">
        <f t="shared" si="53"/>
        <v>0</v>
      </c>
      <c r="I187" s="14"/>
      <c r="J187" s="14"/>
      <c r="K187" s="14"/>
      <c r="L187" s="80"/>
    </row>
    <row r="188" spans="1:12" ht="45" x14ac:dyDescent="0.25">
      <c r="A188" s="40"/>
      <c r="B188" s="29" t="s">
        <v>58</v>
      </c>
      <c r="C188" s="30">
        <f>C189</f>
        <v>0</v>
      </c>
      <c r="D188" s="30">
        <f t="shared" si="53"/>
        <v>0</v>
      </c>
      <c r="E188" s="30">
        <f t="shared" si="53"/>
        <v>13588888</v>
      </c>
      <c r="F188" s="30">
        <f t="shared" si="53"/>
        <v>0</v>
      </c>
      <c r="G188" s="30">
        <f t="shared" si="53"/>
        <v>0</v>
      </c>
      <c r="H188" s="30">
        <f t="shared" si="53"/>
        <v>0</v>
      </c>
      <c r="I188" s="14"/>
      <c r="J188" s="14"/>
      <c r="K188" s="14"/>
      <c r="L188" s="80"/>
    </row>
    <row r="189" spans="1:12" ht="30" x14ac:dyDescent="0.25">
      <c r="A189" s="32"/>
      <c r="B189" s="8"/>
      <c r="C189" s="120"/>
      <c r="D189" s="120"/>
      <c r="E189" s="120">
        <f>12000000+2000000-412034+922</f>
        <v>13588888</v>
      </c>
      <c r="F189" s="120"/>
      <c r="G189" s="120"/>
      <c r="H189" s="120"/>
      <c r="I189" s="14"/>
      <c r="J189" s="14"/>
      <c r="K189" s="14"/>
      <c r="L189" s="80" t="s">
        <v>318</v>
      </c>
    </row>
    <row r="190" spans="1:12" ht="128.25" x14ac:dyDescent="0.25">
      <c r="A190" s="32" t="s">
        <v>59</v>
      </c>
      <c r="B190" s="17" t="s">
        <v>60</v>
      </c>
      <c r="C190" s="31">
        <f>+C191</f>
        <v>0</v>
      </c>
      <c r="D190" s="31">
        <f t="shared" ref="D190:H190" si="54">+D191</f>
        <v>0</v>
      </c>
      <c r="E190" s="31">
        <f t="shared" si="54"/>
        <v>0</v>
      </c>
      <c r="F190" s="31">
        <f t="shared" si="54"/>
        <v>0</v>
      </c>
      <c r="G190" s="31">
        <f t="shared" si="54"/>
        <v>200000</v>
      </c>
      <c r="H190" s="31">
        <f t="shared" si="54"/>
        <v>0</v>
      </c>
      <c r="I190" s="14"/>
      <c r="J190" s="14"/>
      <c r="K190" s="14"/>
      <c r="L190" s="80"/>
    </row>
    <row r="191" spans="1:12" ht="156.75" x14ac:dyDescent="0.25">
      <c r="A191" s="11" t="s">
        <v>245</v>
      </c>
      <c r="B191" s="17" t="s">
        <v>246</v>
      </c>
      <c r="C191" s="27">
        <f>C192</f>
        <v>0</v>
      </c>
      <c r="D191" s="27">
        <f t="shared" ref="D191:H191" si="55">D192</f>
        <v>0</v>
      </c>
      <c r="E191" s="27">
        <f t="shared" si="55"/>
        <v>0</v>
      </c>
      <c r="F191" s="27">
        <f t="shared" si="55"/>
        <v>0</v>
      </c>
      <c r="G191" s="27">
        <f t="shared" si="55"/>
        <v>200000</v>
      </c>
      <c r="H191" s="27">
        <f t="shared" si="55"/>
        <v>0</v>
      </c>
      <c r="I191" s="14"/>
      <c r="J191" s="14"/>
      <c r="K191" s="14"/>
      <c r="L191" s="80"/>
    </row>
    <row r="192" spans="1:12" ht="59.25" customHeight="1" x14ac:dyDescent="0.25">
      <c r="A192" s="32"/>
      <c r="B192" s="7" t="s">
        <v>66</v>
      </c>
      <c r="C192" s="28">
        <f>C193</f>
        <v>0</v>
      </c>
      <c r="D192" s="28">
        <f t="shared" ref="D192:H192" si="56">D193</f>
        <v>0</v>
      </c>
      <c r="E192" s="28">
        <f t="shared" si="56"/>
        <v>0</v>
      </c>
      <c r="F192" s="28">
        <f t="shared" si="56"/>
        <v>0</v>
      </c>
      <c r="G192" s="28">
        <f t="shared" si="56"/>
        <v>200000</v>
      </c>
      <c r="H192" s="28">
        <f t="shared" si="56"/>
        <v>0</v>
      </c>
      <c r="I192" s="14"/>
      <c r="J192" s="14"/>
      <c r="K192" s="14"/>
      <c r="L192" s="80"/>
    </row>
    <row r="193" spans="1:12" ht="60" x14ac:dyDescent="0.25">
      <c r="A193" s="32"/>
      <c r="B193" s="8"/>
      <c r="C193" s="120"/>
      <c r="D193" s="120"/>
      <c r="E193" s="120"/>
      <c r="F193" s="120"/>
      <c r="G193" s="120">
        <v>200000</v>
      </c>
      <c r="H193" s="14"/>
      <c r="I193" s="14"/>
      <c r="J193" s="14"/>
      <c r="K193" s="14"/>
      <c r="L193" s="80" t="s">
        <v>475</v>
      </c>
    </row>
    <row r="194" spans="1:12" ht="57" x14ac:dyDescent="0.2">
      <c r="A194" s="32" t="s">
        <v>28</v>
      </c>
      <c r="B194" s="68" t="s">
        <v>29</v>
      </c>
      <c r="C194" s="141">
        <f>C195+C215+C224</f>
        <v>47126155</v>
      </c>
      <c r="D194" s="141">
        <f t="shared" ref="D194:H194" si="57">D195+D215+D224</f>
        <v>0</v>
      </c>
      <c r="E194" s="141">
        <f t="shared" si="57"/>
        <v>46297352</v>
      </c>
      <c r="F194" s="141">
        <f t="shared" si="57"/>
        <v>30000000</v>
      </c>
      <c r="G194" s="141">
        <f t="shared" si="57"/>
        <v>575001</v>
      </c>
      <c r="H194" s="141">
        <f t="shared" si="57"/>
        <v>340001</v>
      </c>
      <c r="I194" s="57"/>
      <c r="J194" s="57"/>
      <c r="K194" s="57"/>
      <c r="L194" s="80"/>
    </row>
    <row r="195" spans="1:12" ht="58.5" customHeight="1" x14ac:dyDescent="0.25">
      <c r="A195" s="142" t="s">
        <v>125</v>
      </c>
      <c r="B195" s="17" t="s">
        <v>126</v>
      </c>
      <c r="C195" s="31">
        <f>C196</f>
        <v>503405</v>
      </c>
      <c r="D195" s="31">
        <f t="shared" ref="D195:H195" si="58">D196</f>
        <v>0</v>
      </c>
      <c r="E195" s="31">
        <f t="shared" si="58"/>
        <v>38297352</v>
      </c>
      <c r="F195" s="31">
        <f t="shared" si="58"/>
        <v>0</v>
      </c>
      <c r="G195" s="31">
        <f t="shared" si="58"/>
        <v>425001</v>
      </c>
      <c r="H195" s="31">
        <f t="shared" si="58"/>
        <v>190001</v>
      </c>
      <c r="I195" s="14"/>
      <c r="J195" s="14"/>
      <c r="K195" s="14"/>
      <c r="L195" s="80"/>
    </row>
    <row r="196" spans="1:12" ht="30" customHeight="1" x14ac:dyDescent="0.25">
      <c r="A196" s="32"/>
      <c r="B196" s="65" t="s">
        <v>10</v>
      </c>
      <c r="C196" s="30">
        <f>C197+C198+C199+C200+C201+C202+C203+C204+C205+C207+C208+C209+C210+C211+C212+C213+C214</f>
        <v>503405</v>
      </c>
      <c r="D196" s="30">
        <f t="shared" ref="D196:F196" si="59">D197+D198+D199+D200+D201+D202+D203+D204+D205+D207+D208+D209+D210+D211+D212+D213+D214</f>
        <v>0</v>
      </c>
      <c r="E196" s="30">
        <f t="shared" si="59"/>
        <v>38297352</v>
      </c>
      <c r="F196" s="30">
        <f t="shared" si="59"/>
        <v>0</v>
      </c>
      <c r="G196" s="30">
        <f>G197+G198+G199+G200+G201+G202+G203+G204+G205+G207+G208+G209+G210+G211+G212+G213+G214+G206</f>
        <v>425001</v>
      </c>
      <c r="H196" s="30">
        <f>H197+H198+H199+H200+H201+H202+H203+H204+H205+H207+H208+H209+H210+H211+H212+H213+H214+H206</f>
        <v>190001</v>
      </c>
      <c r="I196" s="14"/>
      <c r="J196" s="14"/>
      <c r="K196" s="14"/>
      <c r="L196" s="80"/>
    </row>
    <row r="197" spans="1:12" ht="24.75" hidden="1" customHeight="1" x14ac:dyDescent="0.25">
      <c r="A197" s="32"/>
      <c r="B197" s="66"/>
      <c r="C197" s="120"/>
      <c r="D197" s="120"/>
      <c r="E197" s="120"/>
      <c r="F197" s="120"/>
      <c r="G197" s="120"/>
      <c r="H197" s="120"/>
      <c r="I197" s="14"/>
      <c r="J197" s="14"/>
      <c r="K197" s="14"/>
      <c r="L197" s="80"/>
    </row>
    <row r="198" spans="1:12" ht="66.75" customHeight="1" x14ac:dyDescent="0.25">
      <c r="A198" s="32"/>
      <c r="B198" s="73"/>
      <c r="C198" s="120"/>
      <c r="D198" s="120"/>
      <c r="E198" s="120">
        <v>13255142</v>
      </c>
      <c r="F198" s="120"/>
      <c r="G198" s="120"/>
      <c r="H198" s="120"/>
      <c r="I198" s="14"/>
      <c r="J198" s="14"/>
      <c r="K198" s="14"/>
      <c r="L198" s="143" t="s">
        <v>361</v>
      </c>
    </row>
    <row r="199" spans="1:12" ht="30" x14ac:dyDescent="0.25">
      <c r="A199" s="32"/>
      <c r="B199" s="73"/>
      <c r="C199" s="120"/>
      <c r="D199" s="120"/>
      <c r="E199" s="120">
        <v>4441240</v>
      </c>
      <c r="F199" s="120"/>
      <c r="G199" s="120"/>
      <c r="H199" s="120"/>
      <c r="I199" s="144"/>
      <c r="J199" s="15"/>
      <c r="K199" s="15"/>
      <c r="L199" s="4" t="s">
        <v>476</v>
      </c>
    </row>
    <row r="200" spans="1:12" ht="45" x14ac:dyDescent="0.25">
      <c r="A200" s="32"/>
      <c r="B200" s="73"/>
      <c r="C200" s="120"/>
      <c r="D200" s="120"/>
      <c r="E200" s="120">
        <v>8000000</v>
      </c>
      <c r="F200" s="120"/>
      <c r="G200" s="120"/>
      <c r="H200" s="120"/>
      <c r="I200" s="144"/>
      <c r="J200" s="15"/>
      <c r="K200" s="15"/>
      <c r="L200" s="4" t="s">
        <v>362</v>
      </c>
    </row>
    <row r="201" spans="1:12" ht="30" x14ac:dyDescent="0.25">
      <c r="A201" s="32"/>
      <c r="B201" s="4"/>
      <c r="C201" s="120"/>
      <c r="D201" s="120"/>
      <c r="E201" s="120">
        <f>12795970-195000</f>
        <v>12600970</v>
      </c>
      <c r="F201" s="120"/>
      <c r="G201" s="120"/>
      <c r="H201" s="120"/>
      <c r="I201" s="144"/>
      <c r="J201" s="15"/>
      <c r="K201" s="15"/>
      <c r="L201" s="4" t="s">
        <v>477</v>
      </c>
    </row>
    <row r="202" spans="1:12" ht="45" x14ac:dyDescent="0.25">
      <c r="A202" s="32"/>
      <c r="B202" s="66"/>
      <c r="C202" s="120"/>
      <c r="D202" s="120"/>
      <c r="E202" s="120"/>
      <c r="F202" s="120"/>
      <c r="G202" s="120">
        <v>187001</v>
      </c>
      <c r="H202" s="120">
        <v>187001</v>
      </c>
      <c r="I202" s="15"/>
      <c r="J202" s="15"/>
      <c r="K202" s="15"/>
      <c r="L202" s="145" t="s">
        <v>363</v>
      </c>
    </row>
    <row r="203" spans="1:12" ht="45" x14ac:dyDescent="0.25">
      <c r="A203" s="32"/>
      <c r="B203" s="4"/>
      <c r="C203" s="120"/>
      <c r="D203" s="120"/>
      <c r="E203" s="120"/>
      <c r="F203" s="120"/>
      <c r="G203" s="120">
        <v>75000</v>
      </c>
      <c r="H203" s="120"/>
      <c r="I203" s="144"/>
      <c r="J203" s="15"/>
      <c r="K203" s="15"/>
      <c r="L203" s="4" t="s">
        <v>225</v>
      </c>
    </row>
    <row r="204" spans="1:12" ht="60" x14ac:dyDescent="0.25">
      <c r="A204" s="32"/>
      <c r="B204" s="66"/>
      <c r="C204" s="120">
        <v>503405</v>
      </c>
      <c r="D204" s="120"/>
      <c r="E204" s="120"/>
      <c r="F204" s="120"/>
      <c r="G204" s="120"/>
      <c r="H204" s="120"/>
      <c r="I204" s="14"/>
      <c r="J204" s="14"/>
      <c r="K204" s="14"/>
      <c r="L204" s="80" t="s">
        <v>478</v>
      </c>
    </row>
    <row r="205" spans="1:12" ht="15" hidden="1" x14ac:dyDescent="0.25">
      <c r="A205" s="32"/>
      <c r="B205" s="73"/>
      <c r="C205" s="120"/>
      <c r="D205" s="120"/>
      <c r="E205" s="120"/>
      <c r="F205" s="120"/>
      <c r="G205" s="120"/>
      <c r="H205" s="120"/>
      <c r="I205" s="144"/>
      <c r="J205" s="15"/>
      <c r="K205" s="15"/>
      <c r="L205" s="80"/>
    </row>
    <row r="206" spans="1:12" ht="45" x14ac:dyDescent="0.25">
      <c r="A206" s="179"/>
      <c r="B206" s="180"/>
      <c r="C206" s="181"/>
      <c r="D206" s="181"/>
      <c r="E206" s="181"/>
      <c r="F206" s="181"/>
      <c r="G206" s="181">
        <v>160000</v>
      </c>
      <c r="H206" s="181"/>
      <c r="I206" s="182"/>
      <c r="J206" s="182"/>
      <c r="K206" s="182"/>
      <c r="L206" s="183" t="s">
        <v>385</v>
      </c>
    </row>
    <row r="207" spans="1:12" ht="30" x14ac:dyDescent="0.25">
      <c r="A207" s="32"/>
      <c r="B207" s="73"/>
      <c r="C207" s="120"/>
      <c r="D207" s="120"/>
      <c r="E207" s="120"/>
      <c r="F207" s="120"/>
      <c r="G207" s="120">
        <v>3000</v>
      </c>
      <c r="H207" s="120">
        <v>3000</v>
      </c>
      <c r="I207" s="15"/>
      <c r="J207" s="15"/>
      <c r="K207" s="15"/>
      <c r="L207" s="80" t="s">
        <v>416</v>
      </c>
    </row>
    <row r="208" spans="1:12" ht="15.75" hidden="1" customHeight="1" x14ac:dyDescent="0.25">
      <c r="A208" s="32"/>
      <c r="B208" s="3"/>
      <c r="C208" s="13"/>
      <c r="D208" s="13"/>
      <c r="E208" s="13"/>
      <c r="F208" s="13"/>
      <c r="G208" s="13"/>
      <c r="H208" s="13"/>
      <c r="I208" s="14"/>
      <c r="J208" s="14"/>
      <c r="K208" s="14"/>
      <c r="L208" s="80"/>
    </row>
    <row r="209" spans="1:12" ht="15.75" hidden="1" customHeight="1" x14ac:dyDescent="0.25">
      <c r="A209" s="32"/>
      <c r="B209" s="74"/>
      <c r="C209" s="13"/>
      <c r="D209" s="13"/>
      <c r="E209" s="13"/>
      <c r="F209" s="13"/>
      <c r="G209" s="13"/>
      <c r="H209" s="13"/>
      <c r="I209" s="14"/>
      <c r="J209" s="14"/>
      <c r="K209" s="14"/>
      <c r="L209" s="80"/>
    </row>
    <row r="210" spans="1:12" ht="15.75" hidden="1" customHeight="1" x14ac:dyDescent="0.25">
      <c r="A210" s="32"/>
      <c r="B210" s="3"/>
      <c r="C210" s="13"/>
      <c r="D210" s="13"/>
      <c r="E210" s="13"/>
      <c r="F210" s="13"/>
      <c r="G210" s="13"/>
      <c r="H210" s="13"/>
      <c r="I210" s="14"/>
      <c r="J210" s="14"/>
      <c r="K210" s="14"/>
      <c r="L210" s="80"/>
    </row>
    <row r="211" spans="1:12" ht="15.75" hidden="1" customHeight="1" x14ac:dyDescent="0.25">
      <c r="A211" s="32"/>
      <c r="B211" s="3"/>
      <c r="C211" s="13"/>
      <c r="D211" s="13"/>
      <c r="E211" s="13"/>
      <c r="F211" s="13"/>
      <c r="G211" s="13"/>
      <c r="H211" s="13"/>
      <c r="I211" s="15"/>
      <c r="J211" s="15"/>
      <c r="K211" s="15"/>
      <c r="L211" s="80"/>
    </row>
    <row r="212" spans="1:12" ht="15.75" hidden="1" customHeight="1" x14ac:dyDescent="0.25">
      <c r="A212" s="32"/>
      <c r="B212" s="3"/>
      <c r="C212" s="13"/>
      <c r="D212" s="13"/>
      <c r="E212" s="13"/>
      <c r="F212" s="13"/>
      <c r="G212" s="13"/>
      <c r="H212" s="13"/>
      <c r="I212" s="14"/>
      <c r="J212" s="14"/>
      <c r="K212" s="14"/>
      <c r="L212" s="80"/>
    </row>
    <row r="213" spans="1:12" ht="15.75" hidden="1" customHeight="1" x14ac:dyDescent="0.25">
      <c r="A213" s="32"/>
      <c r="B213" s="73"/>
      <c r="C213" s="13"/>
      <c r="D213" s="13"/>
      <c r="E213" s="13"/>
      <c r="F213" s="13"/>
      <c r="G213" s="13"/>
      <c r="H213" s="13"/>
      <c r="I213" s="14"/>
      <c r="J213" s="14"/>
      <c r="K213" s="14"/>
      <c r="L213" s="80"/>
    </row>
    <row r="214" spans="1:12" ht="15.75" hidden="1" customHeight="1" x14ac:dyDescent="0.25">
      <c r="A214" s="32"/>
      <c r="B214" s="66"/>
      <c r="C214" s="13"/>
      <c r="D214" s="13"/>
      <c r="E214" s="13"/>
      <c r="F214" s="13"/>
      <c r="G214" s="13"/>
      <c r="H214" s="13"/>
      <c r="I214" s="15"/>
      <c r="J214" s="15"/>
      <c r="K214" s="15"/>
      <c r="L214" s="80"/>
    </row>
    <row r="215" spans="1:12" ht="57" x14ac:dyDescent="0.2">
      <c r="A215" s="32" t="s">
        <v>30</v>
      </c>
      <c r="B215" s="68" t="s">
        <v>31</v>
      </c>
      <c r="C215" s="141">
        <f>C216+C219+C222</f>
        <v>46622750</v>
      </c>
      <c r="D215" s="141">
        <f t="shared" ref="D215:H215" si="60">D216+D219+D222</f>
        <v>0</v>
      </c>
      <c r="E215" s="141">
        <f t="shared" si="60"/>
        <v>8000000</v>
      </c>
      <c r="F215" s="141">
        <f t="shared" si="60"/>
        <v>0</v>
      </c>
      <c r="G215" s="141">
        <f t="shared" si="60"/>
        <v>150000</v>
      </c>
      <c r="H215" s="141">
        <f t="shared" si="60"/>
        <v>150000</v>
      </c>
      <c r="I215" s="102"/>
      <c r="J215" s="102"/>
      <c r="K215" s="102"/>
      <c r="L215" s="80"/>
    </row>
    <row r="216" spans="1:12" ht="45.75" customHeight="1" x14ac:dyDescent="0.25">
      <c r="A216" s="32"/>
      <c r="B216" s="2" t="s">
        <v>104</v>
      </c>
      <c r="C216" s="76">
        <f>C217+C218</f>
        <v>46622750</v>
      </c>
      <c r="D216" s="76">
        <f t="shared" ref="D216:H216" si="61">D217+D218</f>
        <v>0</v>
      </c>
      <c r="E216" s="76">
        <f t="shared" si="61"/>
        <v>8000000</v>
      </c>
      <c r="F216" s="76">
        <f t="shared" si="61"/>
        <v>0</v>
      </c>
      <c r="G216" s="76">
        <f t="shared" si="61"/>
        <v>0</v>
      </c>
      <c r="H216" s="76">
        <f t="shared" si="61"/>
        <v>0</v>
      </c>
      <c r="I216" s="102"/>
      <c r="J216" s="102"/>
      <c r="K216" s="102"/>
      <c r="L216" s="80"/>
    </row>
    <row r="217" spans="1:12" ht="60" x14ac:dyDescent="0.25">
      <c r="A217" s="16"/>
      <c r="B217" s="4"/>
      <c r="C217" s="120">
        <v>46622750</v>
      </c>
      <c r="D217" s="120"/>
      <c r="E217" s="120"/>
      <c r="F217" s="120"/>
      <c r="G217" s="120"/>
      <c r="H217" s="120"/>
      <c r="I217" s="16"/>
      <c r="J217" s="16"/>
      <c r="K217" s="16"/>
      <c r="L217" s="178" t="s">
        <v>479</v>
      </c>
    </row>
    <row r="218" spans="1:12" ht="105" x14ac:dyDescent="0.25">
      <c r="A218" s="16"/>
      <c r="B218" s="4" t="s">
        <v>339</v>
      </c>
      <c r="C218" s="120"/>
      <c r="D218" s="120"/>
      <c r="E218" s="120">
        <v>8000000</v>
      </c>
      <c r="F218" s="120"/>
      <c r="G218" s="120"/>
      <c r="H218" s="120"/>
      <c r="I218" s="16"/>
      <c r="J218" s="16"/>
      <c r="K218" s="16"/>
      <c r="L218" s="80" t="s">
        <v>338</v>
      </c>
    </row>
    <row r="219" spans="1:12" ht="30" x14ac:dyDescent="0.25">
      <c r="A219" s="32"/>
      <c r="B219" s="2" t="s">
        <v>33</v>
      </c>
      <c r="C219" s="76">
        <f>C220+C221</f>
        <v>0</v>
      </c>
      <c r="D219" s="76">
        <f t="shared" ref="D219:H219" si="62">D220+D221</f>
        <v>0</v>
      </c>
      <c r="E219" s="76">
        <f t="shared" si="62"/>
        <v>0</v>
      </c>
      <c r="F219" s="76">
        <f t="shared" si="62"/>
        <v>0</v>
      </c>
      <c r="G219" s="76">
        <f t="shared" si="62"/>
        <v>0</v>
      </c>
      <c r="H219" s="76">
        <f t="shared" si="62"/>
        <v>150000</v>
      </c>
      <c r="I219" s="15"/>
      <c r="J219" s="15"/>
      <c r="K219" s="15"/>
      <c r="L219" s="80"/>
    </row>
    <row r="220" spans="1:12" ht="30" x14ac:dyDescent="0.25">
      <c r="A220" s="16"/>
      <c r="B220" s="4"/>
      <c r="C220" s="120"/>
      <c r="D220" s="120"/>
      <c r="E220" s="120"/>
      <c r="F220" s="120"/>
      <c r="G220" s="120"/>
      <c r="H220" s="120">
        <v>150000</v>
      </c>
      <c r="I220" s="16"/>
      <c r="J220" s="16"/>
      <c r="K220" s="16"/>
      <c r="L220" s="80" t="s">
        <v>417</v>
      </c>
    </row>
    <row r="221" spans="1:12" ht="15.75" hidden="1" customHeight="1" x14ac:dyDescent="0.25">
      <c r="A221" s="16"/>
      <c r="B221" s="4" t="s">
        <v>32</v>
      </c>
      <c r="C221" s="146"/>
      <c r="D221" s="146"/>
      <c r="E221" s="146"/>
      <c r="F221" s="146"/>
      <c r="G221" s="146"/>
      <c r="H221" s="146"/>
      <c r="I221" s="16"/>
      <c r="J221" s="16"/>
      <c r="K221" s="16"/>
      <c r="L221" s="80"/>
    </row>
    <row r="222" spans="1:12" ht="15" x14ac:dyDescent="0.25">
      <c r="A222" s="32"/>
      <c r="B222" s="36" t="s">
        <v>67</v>
      </c>
      <c r="C222" s="34">
        <f>C223</f>
        <v>0</v>
      </c>
      <c r="D222" s="34">
        <f t="shared" ref="D222:H222" si="63">D223</f>
        <v>0</v>
      </c>
      <c r="E222" s="34">
        <f t="shared" si="63"/>
        <v>0</v>
      </c>
      <c r="F222" s="34">
        <f t="shared" si="63"/>
        <v>0</v>
      </c>
      <c r="G222" s="28">
        <f t="shared" si="63"/>
        <v>150000</v>
      </c>
      <c r="H222" s="34">
        <f t="shared" si="63"/>
        <v>0</v>
      </c>
      <c r="I222" s="14"/>
      <c r="J222" s="14"/>
      <c r="K222" s="14"/>
      <c r="L222" s="80"/>
    </row>
    <row r="223" spans="1:12" ht="30" x14ac:dyDescent="0.25">
      <c r="A223" s="32"/>
      <c r="B223" s="16"/>
      <c r="C223" s="14"/>
      <c r="D223" s="14"/>
      <c r="E223" s="14"/>
      <c r="F223" s="14"/>
      <c r="G223" s="33">
        <v>150000</v>
      </c>
      <c r="H223" s="14"/>
      <c r="I223" s="14"/>
      <c r="J223" s="14"/>
      <c r="K223" s="14"/>
      <c r="L223" s="80" t="s">
        <v>247</v>
      </c>
    </row>
    <row r="224" spans="1:12" ht="57" x14ac:dyDescent="0.2">
      <c r="A224" s="32" t="s">
        <v>174</v>
      </c>
      <c r="B224" s="6" t="s">
        <v>418</v>
      </c>
      <c r="C224" s="75">
        <f t="shared" ref="C224:E224" si="64">C225</f>
        <v>0</v>
      </c>
      <c r="D224" s="75">
        <f t="shared" si="64"/>
        <v>0</v>
      </c>
      <c r="E224" s="75">
        <f t="shared" si="64"/>
        <v>0</v>
      </c>
      <c r="F224" s="75">
        <f>F225</f>
        <v>30000000</v>
      </c>
      <c r="G224" s="75">
        <f t="shared" ref="G224:H224" si="65">G225</f>
        <v>0</v>
      </c>
      <c r="H224" s="75">
        <f t="shared" si="65"/>
        <v>0</v>
      </c>
      <c r="I224" s="16"/>
      <c r="J224" s="16"/>
      <c r="K224" s="16"/>
      <c r="L224" s="80"/>
    </row>
    <row r="225" spans="1:14" ht="30" x14ac:dyDescent="0.25">
      <c r="A225" s="32"/>
      <c r="B225" s="2" t="s">
        <v>140</v>
      </c>
      <c r="C225" s="76">
        <f t="shared" ref="C225:E225" si="66">C226</f>
        <v>0</v>
      </c>
      <c r="D225" s="76">
        <f t="shared" si="66"/>
        <v>0</v>
      </c>
      <c r="E225" s="76">
        <f t="shared" si="66"/>
        <v>0</v>
      </c>
      <c r="F225" s="76">
        <f>F226</f>
        <v>30000000</v>
      </c>
      <c r="G225" s="76">
        <f>G226</f>
        <v>0</v>
      </c>
      <c r="H225" s="76">
        <f>H226</f>
        <v>0</v>
      </c>
      <c r="I225" s="16"/>
      <c r="J225" s="16"/>
      <c r="K225" s="16"/>
      <c r="L225" s="80"/>
    </row>
    <row r="226" spans="1:14" ht="90" x14ac:dyDescent="0.25">
      <c r="A226" s="77"/>
      <c r="B226" s="4" t="s">
        <v>175</v>
      </c>
      <c r="C226" s="120"/>
      <c r="D226" s="120"/>
      <c r="E226" s="120"/>
      <c r="F226" s="120">
        <v>30000000</v>
      </c>
      <c r="G226" s="120"/>
      <c r="H226" s="120"/>
      <c r="I226" s="16"/>
      <c r="J226" s="16"/>
      <c r="K226" s="16"/>
      <c r="L226" s="80" t="s">
        <v>480</v>
      </c>
    </row>
    <row r="227" spans="1:14" ht="57.75" thickBot="1" x14ac:dyDescent="0.3">
      <c r="A227" s="116" t="s">
        <v>150</v>
      </c>
      <c r="B227" s="17" t="s">
        <v>151</v>
      </c>
      <c r="C227" s="31">
        <f>C231+C228</f>
        <v>0</v>
      </c>
      <c r="D227" s="31">
        <f t="shared" ref="D227:H227" si="67">D231+D228</f>
        <v>0</v>
      </c>
      <c r="E227" s="31">
        <f>E231+E228</f>
        <v>20464752</v>
      </c>
      <c r="F227" s="31">
        <f t="shared" si="67"/>
        <v>0</v>
      </c>
      <c r="G227" s="31">
        <f t="shared" si="67"/>
        <v>200000</v>
      </c>
      <c r="H227" s="31">
        <f t="shared" si="67"/>
        <v>200000</v>
      </c>
      <c r="I227" s="15"/>
      <c r="J227" s="15"/>
      <c r="K227" s="15"/>
      <c r="L227" s="80"/>
    </row>
    <row r="228" spans="1:14" ht="92.25" customHeight="1" thickBot="1" x14ac:dyDescent="0.25">
      <c r="A228" s="147" t="s">
        <v>191</v>
      </c>
      <c r="B228" s="17" t="s">
        <v>192</v>
      </c>
      <c r="C228" s="27">
        <f>SUM(C229)</f>
        <v>0</v>
      </c>
      <c r="D228" s="27">
        <f t="shared" ref="D228:H229" si="68">SUM(D229)</f>
        <v>0</v>
      </c>
      <c r="E228" s="27">
        <f t="shared" si="68"/>
        <v>0</v>
      </c>
      <c r="F228" s="27">
        <f t="shared" si="68"/>
        <v>0</v>
      </c>
      <c r="G228" s="27">
        <f t="shared" si="68"/>
        <v>200000</v>
      </c>
      <c r="H228" s="27">
        <f t="shared" si="68"/>
        <v>200000</v>
      </c>
      <c r="I228" s="148"/>
      <c r="J228" s="148"/>
      <c r="K228" s="148"/>
      <c r="L228" s="80"/>
    </row>
    <row r="229" spans="1:14" ht="45.75" thickBot="1" x14ac:dyDescent="0.3">
      <c r="A229" s="149"/>
      <c r="B229" s="2" t="s">
        <v>270</v>
      </c>
      <c r="C229" s="150">
        <f>SUM(C230)</f>
        <v>0</v>
      </c>
      <c r="D229" s="150">
        <f t="shared" si="68"/>
        <v>0</v>
      </c>
      <c r="E229" s="150">
        <f t="shared" si="68"/>
        <v>0</v>
      </c>
      <c r="F229" s="150">
        <f t="shared" si="68"/>
        <v>0</v>
      </c>
      <c r="G229" s="150">
        <f t="shared" si="68"/>
        <v>200000</v>
      </c>
      <c r="H229" s="150">
        <f>SUM(H230)</f>
        <v>200000</v>
      </c>
      <c r="I229" s="148"/>
      <c r="J229" s="148"/>
      <c r="K229" s="148"/>
      <c r="L229" s="80"/>
    </row>
    <row r="230" spans="1:14" ht="30" x14ac:dyDescent="0.25">
      <c r="A230" s="151"/>
      <c r="B230" s="4"/>
      <c r="C230" s="120"/>
      <c r="D230" s="120"/>
      <c r="E230" s="120"/>
      <c r="F230" s="120"/>
      <c r="G230" s="120">
        <v>200000</v>
      </c>
      <c r="H230" s="120">
        <v>200000</v>
      </c>
      <c r="I230" s="148"/>
      <c r="J230" s="148"/>
      <c r="K230" s="148"/>
      <c r="L230" s="80" t="s">
        <v>481</v>
      </c>
    </row>
    <row r="231" spans="1:14" ht="78" customHeight="1" x14ac:dyDescent="0.25">
      <c r="A231" s="116" t="s">
        <v>152</v>
      </c>
      <c r="B231" s="17" t="s">
        <v>153</v>
      </c>
      <c r="C231" s="31">
        <f>C232</f>
        <v>0</v>
      </c>
      <c r="D231" s="31">
        <f t="shared" ref="D231:K232" si="69">D232</f>
        <v>0</v>
      </c>
      <c r="E231" s="31">
        <f t="shared" si="69"/>
        <v>20464752</v>
      </c>
      <c r="F231" s="31">
        <f t="shared" si="69"/>
        <v>0</v>
      </c>
      <c r="G231" s="31">
        <f t="shared" si="69"/>
        <v>0</v>
      </c>
      <c r="H231" s="31">
        <f t="shared" si="69"/>
        <v>0</v>
      </c>
      <c r="I231" s="15"/>
      <c r="J231" s="15"/>
      <c r="K231" s="15"/>
      <c r="L231" s="80"/>
    </row>
    <row r="232" spans="1:14" ht="46.5" customHeight="1" x14ac:dyDescent="0.25">
      <c r="A232" s="116"/>
      <c r="B232" s="2" t="s">
        <v>270</v>
      </c>
      <c r="C232" s="30">
        <f>C233</f>
        <v>0</v>
      </c>
      <c r="D232" s="30">
        <f t="shared" si="69"/>
        <v>0</v>
      </c>
      <c r="E232" s="30">
        <f t="shared" si="69"/>
        <v>20464752</v>
      </c>
      <c r="F232" s="30">
        <f t="shared" si="69"/>
        <v>0</v>
      </c>
      <c r="G232" s="30">
        <f t="shared" si="69"/>
        <v>0</v>
      </c>
      <c r="H232" s="30">
        <f t="shared" si="69"/>
        <v>0</v>
      </c>
      <c r="I232" s="121">
        <f t="shared" si="69"/>
        <v>0</v>
      </c>
      <c r="J232" s="121">
        <f t="shared" si="69"/>
        <v>0</v>
      </c>
      <c r="K232" s="121">
        <f t="shared" si="69"/>
        <v>0</v>
      </c>
      <c r="L232" s="80"/>
    </row>
    <row r="233" spans="1:14" ht="76.5" customHeight="1" x14ac:dyDescent="0.25">
      <c r="A233" s="152"/>
      <c r="B233" s="4" t="s">
        <v>176</v>
      </c>
      <c r="C233" s="120"/>
      <c r="D233" s="120"/>
      <c r="E233" s="120">
        <v>20464752</v>
      </c>
      <c r="F233" s="120"/>
      <c r="G233" s="120"/>
      <c r="H233" s="120"/>
      <c r="I233" s="15"/>
      <c r="J233" s="15"/>
      <c r="K233" s="15"/>
      <c r="L233" s="80" t="s">
        <v>419</v>
      </c>
    </row>
    <row r="234" spans="1:14" ht="71.25" x14ac:dyDescent="0.2">
      <c r="A234" s="32" t="s">
        <v>127</v>
      </c>
      <c r="B234" s="6" t="s">
        <v>128</v>
      </c>
      <c r="C234" s="31">
        <f t="shared" ref="C234:K234" si="70">C235+C240+C243</f>
        <v>0</v>
      </c>
      <c r="D234" s="31">
        <f t="shared" si="70"/>
        <v>0</v>
      </c>
      <c r="E234" s="31">
        <f t="shared" si="70"/>
        <v>24961000</v>
      </c>
      <c r="F234" s="31">
        <f t="shared" si="70"/>
        <v>0</v>
      </c>
      <c r="G234" s="31">
        <f t="shared" si="70"/>
        <v>5095186</v>
      </c>
      <c r="H234" s="31">
        <f t="shared" si="70"/>
        <v>5095186</v>
      </c>
      <c r="I234" s="27">
        <f t="shared" si="70"/>
        <v>0</v>
      </c>
      <c r="J234" s="27">
        <f t="shared" si="70"/>
        <v>0</v>
      </c>
      <c r="K234" s="27">
        <f t="shared" si="70"/>
        <v>0</v>
      </c>
      <c r="L234" s="80"/>
    </row>
    <row r="235" spans="1:14" ht="57" x14ac:dyDescent="0.25">
      <c r="A235" s="32" t="s">
        <v>129</v>
      </c>
      <c r="B235" s="1" t="s">
        <v>130</v>
      </c>
      <c r="C235" s="107">
        <f>C236+C240+C243</f>
        <v>0</v>
      </c>
      <c r="D235" s="107">
        <f>D236</f>
        <v>0</v>
      </c>
      <c r="E235" s="107">
        <f>E236</f>
        <v>24961000</v>
      </c>
      <c r="F235" s="107">
        <f>F236+F240+F243</f>
        <v>0</v>
      </c>
      <c r="G235" s="107">
        <f>G236</f>
        <v>5095186</v>
      </c>
      <c r="H235" s="107">
        <f>H236</f>
        <v>1129086</v>
      </c>
      <c r="I235" s="33">
        <f>I236</f>
        <v>0</v>
      </c>
      <c r="J235" s="33">
        <f>J236</f>
        <v>0</v>
      </c>
      <c r="K235" s="33">
        <f>K236</f>
        <v>0</v>
      </c>
      <c r="L235" s="80"/>
    </row>
    <row r="236" spans="1:14" ht="45" x14ac:dyDescent="0.25">
      <c r="A236" s="14"/>
      <c r="B236" s="2" t="s">
        <v>131</v>
      </c>
      <c r="C236" s="108">
        <f>C237+C238+C239</f>
        <v>0</v>
      </c>
      <c r="D236" s="108">
        <f t="shared" ref="D236:H236" si="71">D237+D238+D239</f>
        <v>0</v>
      </c>
      <c r="E236" s="108">
        <f t="shared" si="71"/>
        <v>24961000</v>
      </c>
      <c r="F236" s="108">
        <f t="shared" si="71"/>
        <v>0</v>
      </c>
      <c r="G236" s="108">
        <f t="shared" si="71"/>
        <v>5095186</v>
      </c>
      <c r="H236" s="108">
        <f t="shared" si="71"/>
        <v>1129086</v>
      </c>
      <c r="I236" s="15"/>
      <c r="J236" s="15"/>
      <c r="K236" s="15"/>
      <c r="L236" s="80"/>
    </row>
    <row r="237" spans="1:14" ht="30" x14ac:dyDescent="0.25">
      <c r="A237" s="14"/>
      <c r="B237" s="3"/>
      <c r="C237" s="120"/>
      <c r="D237" s="120"/>
      <c r="E237" s="120"/>
      <c r="F237" s="120"/>
      <c r="G237" s="120">
        <v>5053186</v>
      </c>
      <c r="H237" s="120">
        <v>1087086</v>
      </c>
      <c r="I237" s="15"/>
      <c r="J237" s="15"/>
      <c r="K237" s="15"/>
      <c r="L237" s="153" t="s">
        <v>481</v>
      </c>
      <c r="N237" s="78"/>
    </row>
    <row r="238" spans="1:14" ht="30" x14ac:dyDescent="0.25">
      <c r="A238" s="32"/>
      <c r="B238" s="3"/>
      <c r="C238" s="120"/>
      <c r="D238" s="120"/>
      <c r="E238" s="120"/>
      <c r="F238" s="120"/>
      <c r="G238" s="120">
        <v>42000</v>
      </c>
      <c r="H238" s="120">
        <v>42000</v>
      </c>
      <c r="I238" s="15"/>
      <c r="J238" s="15"/>
      <c r="K238" s="15"/>
      <c r="L238" s="154" t="s">
        <v>482</v>
      </c>
    </row>
    <row r="239" spans="1:14" ht="30" x14ac:dyDescent="0.25">
      <c r="A239" s="32"/>
      <c r="B239" s="3"/>
      <c r="C239" s="120"/>
      <c r="D239" s="120"/>
      <c r="E239" s="120">
        <f>20000000+4961000</f>
        <v>24961000</v>
      </c>
      <c r="F239" s="120"/>
      <c r="G239" s="120"/>
      <c r="H239" s="120"/>
      <c r="I239" s="15"/>
      <c r="J239" s="15"/>
      <c r="K239" s="15"/>
      <c r="L239" s="155" t="s">
        <v>364</v>
      </c>
    </row>
    <row r="240" spans="1:14" ht="85.5" x14ac:dyDescent="0.25">
      <c r="A240" s="32" t="s">
        <v>133</v>
      </c>
      <c r="B240" s="1" t="s">
        <v>134</v>
      </c>
      <c r="C240" s="31">
        <f>C241</f>
        <v>0</v>
      </c>
      <c r="D240" s="31">
        <f t="shared" ref="D240:H240" si="72">D241</f>
        <v>0</v>
      </c>
      <c r="E240" s="31">
        <f t="shared" si="72"/>
        <v>0</v>
      </c>
      <c r="F240" s="31">
        <f t="shared" si="72"/>
        <v>0</v>
      </c>
      <c r="G240" s="31">
        <f t="shared" si="72"/>
        <v>0</v>
      </c>
      <c r="H240" s="31">
        <f t="shared" si="72"/>
        <v>6100</v>
      </c>
      <c r="I240" s="14"/>
      <c r="J240" s="14"/>
      <c r="K240" s="14"/>
      <c r="L240" s="80"/>
    </row>
    <row r="241" spans="1:12" ht="45" x14ac:dyDescent="0.25">
      <c r="A241" s="116"/>
      <c r="B241" s="2" t="s">
        <v>131</v>
      </c>
      <c r="C241" s="30">
        <f t="shared" ref="C241:H241" si="73">C242</f>
        <v>0</v>
      </c>
      <c r="D241" s="30">
        <f t="shared" si="73"/>
        <v>0</v>
      </c>
      <c r="E241" s="30">
        <f t="shared" si="73"/>
        <v>0</v>
      </c>
      <c r="F241" s="30">
        <f t="shared" si="73"/>
        <v>0</v>
      </c>
      <c r="G241" s="30">
        <f t="shared" si="73"/>
        <v>0</v>
      </c>
      <c r="H241" s="30">
        <f t="shared" si="73"/>
        <v>6100</v>
      </c>
      <c r="I241" s="15"/>
      <c r="J241" s="15"/>
      <c r="K241" s="15"/>
      <c r="L241" s="80"/>
    </row>
    <row r="242" spans="1:12" ht="90" x14ac:dyDescent="0.25">
      <c r="A242" s="116"/>
      <c r="B242" s="4" t="s">
        <v>226</v>
      </c>
      <c r="C242" s="120"/>
      <c r="D242" s="120"/>
      <c r="E242" s="120"/>
      <c r="F242" s="120"/>
      <c r="G242" s="120"/>
      <c r="H242" s="120">
        <v>6100</v>
      </c>
      <c r="I242" s="15"/>
      <c r="J242" s="15"/>
      <c r="K242" s="15"/>
      <c r="L242" s="4" t="s">
        <v>365</v>
      </c>
    </row>
    <row r="243" spans="1:12" ht="71.25" x14ac:dyDescent="0.25">
      <c r="A243" s="32" t="s">
        <v>135</v>
      </c>
      <c r="B243" s="1" t="s">
        <v>136</v>
      </c>
      <c r="C243" s="31">
        <f t="shared" ref="C243:G243" si="74">C244</f>
        <v>0</v>
      </c>
      <c r="D243" s="31">
        <f t="shared" si="74"/>
        <v>0</v>
      </c>
      <c r="E243" s="31">
        <f t="shared" si="74"/>
        <v>0</v>
      </c>
      <c r="F243" s="31">
        <f t="shared" si="74"/>
        <v>0</v>
      </c>
      <c r="G243" s="31">
        <f t="shared" si="74"/>
        <v>0</v>
      </c>
      <c r="H243" s="31">
        <f>H244</f>
        <v>3960000</v>
      </c>
      <c r="I243" s="14"/>
      <c r="J243" s="14"/>
      <c r="K243" s="14"/>
      <c r="L243" s="80"/>
    </row>
    <row r="244" spans="1:12" ht="33" customHeight="1" x14ac:dyDescent="0.25">
      <c r="A244" s="32"/>
      <c r="B244" s="2" t="s">
        <v>131</v>
      </c>
      <c r="C244" s="30"/>
      <c r="D244" s="30"/>
      <c r="E244" s="30"/>
      <c r="F244" s="30"/>
      <c r="G244" s="30"/>
      <c r="H244" s="30">
        <f>H245</f>
        <v>3960000</v>
      </c>
      <c r="I244" s="14"/>
      <c r="J244" s="14"/>
      <c r="K244" s="14"/>
      <c r="L244" s="80"/>
    </row>
    <row r="245" spans="1:12" ht="90" x14ac:dyDescent="0.25">
      <c r="A245" s="32"/>
      <c r="B245" s="4"/>
      <c r="C245" s="120"/>
      <c r="D245" s="120"/>
      <c r="E245" s="120"/>
      <c r="F245" s="120"/>
      <c r="G245" s="120"/>
      <c r="H245" s="120">
        <v>3960000</v>
      </c>
      <c r="I245" s="14"/>
      <c r="J245" s="14"/>
      <c r="K245" s="14"/>
      <c r="L245" s="4" t="s">
        <v>365</v>
      </c>
    </row>
    <row r="246" spans="1:12" ht="30" hidden="1" customHeight="1" x14ac:dyDescent="0.25">
      <c r="A246" s="32"/>
      <c r="B246" s="4" t="s">
        <v>132</v>
      </c>
      <c r="C246" s="13"/>
      <c r="D246" s="13"/>
      <c r="E246" s="13"/>
      <c r="F246" s="13"/>
      <c r="G246" s="13"/>
      <c r="H246" s="13"/>
      <c r="I246" s="14"/>
      <c r="J246" s="14"/>
      <c r="K246" s="14"/>
      <c r="L246" s="80"/>
    </row>
    <row r="247" spans="1:12" ht="85.5" x14ac:dyDescent="0.2">
      <c r="A247" s="156" t="s">
        <v>35</v>
      </c>
      <c r="B247" s="6" t="s">
        <v>420</v>
      </c>
      <c r="C247" s="75">
        <f>C248+C254+C258</f>
        <v>0</v>
      </c>
      <c r="D247" s="75">
        <f t="shared" ref="D247:H247" si="75">D248+D254+D258</f>
        <v>-2450131</v>
      </c>
      <c r="E247" s="75">
        <f t="shared" si="75"/>
        <v>409067100</v>
      </c>
      <c r="F247" s="75">
        <f t="shared" si="75"/>
        <v>24451623</v>
      </c>
      <c r="G247" s="75">
        <f>G248+G254+G258</f>
        <v>1850208</v>
      </c>
      <c r="H247" s="75">
        <f t="shared" si="75"/>
        <v>1725208</v>
      </c>
      <c r="I247" s="16"/>
      <c r="J247" s="16"/>
      <c r="K247" s="16"/>
      <c r="L247" s="80"/>
    </row>
    <row r="248" spans="1:12" ht="99.75" x14ac:dyDescent="0.2">
      <c r="A248" s="16" t="s">
        <v>36</v>
      </c>
      <c r="B248" s="6" t="s">
        <v>421</v>
      </c>
      <c r="C248" s="75">
        <f>C249+C252</f>
        <v>0</v>
      </c>
      <c r="D248" s="75">
        <f t="shared" ref="D248:H248" si="76">D249+D252</f>
        <v>0</v>
      </c>
      <c r="E248" s="75">
        <f t="shared" si="76"/>
        <v>0</v>
      </c>
      <c r="F248" s="75">
        <f t="shared" si="76"/>
        <v>11001000</v>
      </c>
      <c r="G248" s="75">
        <f t="shared" si="76"/>
        <v>1725208</v>
      </c>
      <c r="H248" s="75">
        <f t="shared" si="76"/>
        <v>1725208</v>
      </c>
      <c r="I248" s="16"/>
      <c r="J248" s="16"/>
      <c r="K248" s="16"/>
      <c r="L248" s="80"/>
    </row>
    <row r="249" spans="1:12" ht="45" x14ac:dyDescent="0.25">
      <c r="A249" s="32"/>
      <c r="B249" s="2" t="s">
        <v>61</v>
      </c>
      <c r="C249" s="30">
        <f>C250+C251</f>
        <v>0</v>
      </c>
      <c r="D249" s="30">
        <f t="shared" ref="D249:H249" si="77">D250+D251</f>
        <v>0</v>
      </c>
      <c r="E249" s="30">
        <f t="shared" si="77"/>
        <v>0</v>
      </c>
      <c r="F249" s="30">
        <f t="shared" si="77"/>
        <v>11001000</v>
      </c>
      <c r="G249" s="30">
        <f t="shared" si="77"/>
        <v>0</v>
      </c>
      <c r="H249" s="30">
        <f t="shared" si="77"/>
        <v>1725208</v>
      </c>
      <c r="I249" s="35"/>
      <c r="J249" s="35"/>
      <c r="K249" s="35"/>
      <c r="L249" s="80"/>
    </row>
    <row r="250" spans="1:12" ht="90" x14ac:dyDescent="0.25">
      <c r="A250" s="11"/>
      <c r="B250" s="52" t="s">
        <v>177</v>
      </c>
      <c r="C250" s="120"/>
      <c r="D250" s="120"/>
      <c r="E250" s="120"/>
      <c r="F250" s="120">
        <v>11001000</v>
      </c>
      <c r="G250" s="120"/>
      <c r="H250" s="120">
        <f>12726208-11001000</f>
        <v>1725208</v>
      </c>
      <c r="I250" s="79"/>
      <c r="J250" s="79"/>
      <c r="K250" s="79"/>
      <c r="L250" s="80" t="s">
        <v>422</v>
      </c>
    </row>
    <row r="251" spans="1:12" ht="80.25" hidden="1" customHeight="1" x14ac:dyDescent="0.25">
      <c r="A251" s="104"/>
      <c r="B251" s="4"/>
      <c r="C251" s="105"/>
      <c r="D251" s="105"/>
      <c r="E251" s="105"/>
      <c r="F251" s="105"/>
      <c r="G251" s="105"/>
      <c r="H251" s="105"/>
      <c r="I251" s="35"/>
      <c r="J251" s="35"/>
      <c r="K251" s="35"/>
      <c r="L251" s="80"/>
    </row>
    <row r="252" spans="1:12" ht="45" x14ac:dyDescent="0.25">
      <c r="A252" s="16"/>
      <c r="B252" s="2" t="s">
        <v>37</v>
      </c>
      <c r="C252" s="76">
        <f>C253</f>
        <v>0</v>
      </c>
      <c r="D252" s="76">
        <f t="shared" ref="D252:H252" si="78">D253</f>
        <v>0</v>
      </c>
      <c r="E252" s="76">
        <f t="shared" si="78"/>
        <v>0</v>
      </c>
      <c r="F252" s="76">
        <f t="shared" si="78"/>
        <v>0</v>
      </c>
      <c r="G252" s="76">
        <f t="shared" si="78"/>
        <v>1725208</v>
      </c>
      <c r="H252" s="76">
        <f t="shared" si="78"/>
        <v>0</v>
      </c>
      <c r="I252" s="16"/>
      <c r="J252" s="16"/>
      <c r="K252" s="16"/>
      <c r="L252" s="80"/>
    </row>
    <row r="253" spans="1:12" ht="90" x14ac:dyDescent="0.25">
      <c r="A253" s="16"/>
      <c r="B253" s="4"/>
      <c r="C253" s="120"/>
      <c r="D253" s="120"/>
      <c r="E253" s="120"/>
      <c r="F253" s="120"/>
      <c r="G253" s="120">
        <v>1725208</v>
      </c>
      <c r="H253" s="120"/>
      <c r="I253" s="16"/>
      <c r="J253" s="16"/>
      <c r="K253" s="16"/>
      <c r="L253" s="80" t="s">
        <v>483</v>
      </c>
    </row>
    <row r="254" spans="1:12" ht="71.25" x14ac:dyDescent="0.25">
      <c r="A254" s="116" t="s">
        <v>154</v>
      </c>
      <c r="B254" s="6" t="s">
        <v>155</v>
      </c>
      <c r="C254" s="157">
        <f>C255+C257</f>
        <v>0</v>
      </c>
      <c r="D254" s="157">
        <f t="shared" ref="D254:H254" si="79">D255+D257</f>
        <v>-2450131</v>
      </c>
      <c r="E254" s="157">
        <f t="shared" si="79"/>
        <v>0</v>
      </c>
      <c r="F254" s="157">
        <f>F255</f>
        <v>13450623</v>
      </c>
      <c r="G254" s="157">
        <f t="shared" si="79"/>
        <v>0</v>
      </c>
      <c r="H254" s="157">
        <f t="shared" si="79"/>
        <v>0</v>
      </c>
      <c r="I254" s="79"/>
      <c r="J254" s="79"/>
      <c r="K254" s="79"/>
      <c r="L254" s="80"/>
    </row>
    <row r="255" spans="1:12" ht="45" x14ac:dyDescent="0.25">
      <c r="A255" s="116"/>
      <c r="B255" s="2" t="s">
        <v>61</v>
      </c>
      <c r="C255" s="30">
        <f>C256</f>
        <v>0</v>
      </c>
      <c r="D255" s="30">
        <f t="shared" ref="D255:H255" si="80">D256</f>
        <v>-2450131</v>
      </c>
      <c r="E255" s="30">
        <f t="shared" si="80"/>
        <v>0</v>
      </c>
      <c r="F255" s="30">
        <f>F256+F257</f>
        <v>13450623</v>
      </c>
      <c r="G255" s="30">
        <f t="shared" si="80"/>
        <v>0</v>
      </c>
      <c r="H255" s="30">
        <f t="shared" si="80"/>
        <v>0</v>
      </c>
      <c r="I255" s="102"/>
      <c r="J255" s="102"/>
      <c r="K255" s="102"/>
      <c r="L255" s="80"/>
    </row>
    <row r="256" spans="1:12" ht="107.25" customHeight="1" x14ac:dyDescent="0.25">
      <c r="A256" s="104"/>
      <c r="B256" s="52" t="s">
        <v>178</v>
      </c>
      <c r="C256" s="120"/>
      <c r="D256" s="120">
        <v>-2450131</v>
      </c>
      <c r="E256" s="120"/>
      <c r="F256" s="120"/>
      <c r="G256" s="120"/>
      <c r="H256" s="120"/>
      <c r="I256" s="35"/>
      <c r="J256" s="35"/>
      <c r="K256" s="35"/>
      <c r="L256" s="80" t="s">
        <v>484</v>
      </c>
    </row>
    <row r="257" spans="1:12" ht="90" customHeight="1" x14ac:dyDescent="0.25">
      <c r="A257" s="104"/>
      <c r="B257" s="52" t="s">
        <v>179</v>
      </c>
      <c r="C257" s="120"/>
      <c r="D257" s="120"/>
      <c r="E257" s="120"/>
      <c r="F257" s="120">
        <f>7400000+6050623</f>
        <v>13450623</v>
      </c>
      <c r="G257" s="120"/>
      <c r="H257" s="120"/>
      <c r="I257" s="35"/>
      <c r="J257" s="35"/>
      <c r="K257" s="35"/>
      <c r="L257" s="80" t="s">
        <v>485</v>
      </c>
    </row>
    <row r="258" spans="1:12" ht="71.25" x14ac:dyDescent="0.25">
      <c r="A258" s="40" t="s">
        <v>161</v>
      </c>
      <c r="B258" s="17" t="s">
        <v>162</v>
      </c>
      <c r="C258" s="158">
        <f>C259</f>
        <v>0</v>
      </c>
      <c r="D258" s="158">
        <f t="shared" ref="D258:H258" si="81">D259</f>
        <v>0</v>
      </c>
      <c r="E258" s="158">
        <f t="shared" si="81"/>
        <v>409067100</v>
      </c>
      <c r="F258" s="158">
        <f t="shared" si="81"/>
        <v>0</v>
      </c>
      <c r="G258" s="158">
        <f t="shared" si="81"/>
        <v>125000</v>
      </c>
      <c r="H258" s="158">
        <f t="shared" si="81"/>
        <v>0</v>
      </c>
      <c r="I258" s="15"/>
      <c r="J258" s="15"/>
      <c r="K258" s="15"/>
      <c r="L258" s="80"/>
    </row>
    <row r="259" spans="1:12" ht="45" x14ac:dyDescent="0.25">
      <c r="A259" s="40"/>
      <c r="B259" s="2" t="s">
        <v>61</v>
      </c>
      <c r="C259" s="30">
        <f>C260+C262+C261</f>
        <v>0</v>
      </c>
      <c r="D259" s="30">
        <f t="shared" ref="D259:H259" si="82">D260+D262+D261</f>
        <v>0</v>
      </c>
      <c r="E259" s="30">
        <f t="shared" si="82"/>
        <v>409067100</v>
      </c>
      <c r="F259" s="30">
        <f t="shared" si="82"/>
        <v>0</v>
      </c>
      <c r="G259" s="30">
        <f t="shared" si="82"/>
        <v>125000</v>
      </c>
      <c r="H259" s="30">
        <f t="shared" si="82"/>
        <v>0</v>
      </c>
      <c r="I259" s="15"/>
      <c r="J259" s="15"/>
      <c r="K259" s="15"/>
      <c r="L259" s="80"/>
    </row>
    <row r="260" spans="1:12" ht="90" x14ac:dyDescent="0.25">
      <c r="A260" s="11"/>
      <c r="B260" s="4"/>
      <c r="C260" s="120"/>
      <c r="D260" s="120"/>
      <c r="E260" s="120"/>
      <c r="F260" s="120"/>
      <c r="G260" s="120">
        <v>125000</v>
      </c>
      <c r="H260" s="120"/>
      <c r="I260" s="35"/>
      <c r="J260" s="35"/>
      <c r="K260" s="35"/>
      <c r="L260" s="80" t="s">
        <v>486</v>
      </c>
    </row>
    <row r="261" spans="1:12" ht="45" x14ac:dyDescent="0.25">
      <c r="A261" s="11"/>
      <c r="B261" s="4"/>
      <c r="C261" s="120"/>
      <c r="D261" s="120"/>
      <c r="E261" s="120">
        <v>209067100</v>
      </c>
      <c r="F261" s="120"/>
      <c r="G261" s="120"/>
      <c r="H261" s="120"/>
      <c r="I261" s="35"/>
      <c r="J261" s="35"/>
      <c r="K261" s="35"/>
      <c r="L261" s="80" t="s">
        <v>487</v>
      </c>
    </row>
    <row r="262" spans="1:12" ht="135" x14ac:dyDescent="0.25">
      <c r="A262" s="11"/>
      <c r="B262" s="4" t="s">
        <v>277</v>
      </c>
      <c r="C262" s="120"/>
      <c r="D262" s="120"/>
      <c r="E262" s="120">
        <v>200000000</v>
      </c>
      <c r="F262" s="120"/>
      <c r="G262" s="120"/>
      <c r="H262" s="120"/>
      <c r="I262" s="35"/>
      <c r="J262" s="35"/>
      <c r="K262" s="35"/>
      <c r="L262" s="80" t="s">
        <v>488</v>
      </c>
    </row>
    <row r="263" spans="1:12" ht="85.5" x14ac:dyDescent="0.2">
      <c r="A263" s="32" t="s">
        <v>38</v>
      </c>
      <c r="B263" s="68" t="s">
        <v>39</v>
      </c>
      <c r="C263" s="141">
        <f t="shared" ref="C263:H263" si="83">C264+C267+C273</f>
        <v>0</v>
      </c>
      <c r="D263" s="141">
        <f t="shared" si="83"/>
        <v>0</v>
      </c>
      <c r="E263" s="141">
        <f t="shared" si="83"/>
        <v>957431</v>
      </c>
      <c r="F263" s="141">
        <f t="shared" si="83"/>
        <v>8000000</v>
      </c>
      <c r="G263" s="141">
        <f t="shared" si="83"/>
        <v>875800</v>
      </c>
      <c r="H263" s="141">
        <f t="shared" si="83"/>
        <v>875800</v>
      </c>
      <c r="I263" s="63"/>
      <c r="J263" s="63"/>
      <c r="K263" s="63"/>
      <c r="L263" s="80"/>
    </row>
    <row r="264" spans="1:12" ht="99.75" x14ac:dyDescent="0.2">
      <c r="A264" s="32" t="s">
        <v>40</v>
      </c>
      <c r="B264" s="68" t="s">
        <v>41</v>
      </c>
      <c r="C264" s="141">
        <f>C265</f>
        <v>0</v>
      </c>
      <c r="D264" s="141">
        <f t="shared" ref="D264:H265" si="84">D265</f>
        <v>0</v>
      </c>
      <c r="E264" s="141">
        <f t="shared" si="84"/>
        <v>0</v>
      </c>
      <c r="F264" s="141">
        <f t="shared" si="84"/>
        <v>0</v>
      </c>
      <c r="G264" s="141">
        <f t="shared" si="84"/>
        <v>500000</v>
      </c>
      <c r="H264" s="141">
        <f t="shared" si="84"/>
        <v>500000</v>
      </c>
      <c r="I264" s="63"/>
      <c r="J264" s="63"/>
      <c r="K264" s="63"/>
      <c r="L264" s="80"/>
    </row>
    <row r="265" spans="1:12" ht="45" x14ac:dyDescent="0.25">
      <c r="A265" s="32"/>
      <c r="B265" s="2" t="s">
        <v>104</v>
      </c>
      <c r="C265" s="76">
        <f>C266</f>
        <v>0</v>
      </c>
      <c r="D265" s="76">
        <f t="shared" si="84"/>
        <v>0</v>
      </c>
      <c r="E265" s="76">
        <f t="shared" si="84"/>
        <v>0</v>
      </c>
      <c r="F265" s="76">
        <f t="shared" si="84"/>
        <v>0</v>
      </c>
      <c r="G265" s="76">
        <f t="shared" si="84"/>
        <v>500000</v>
      </c>
      <c r="H265" s="76">
        <f t="shared" si="84"/>
        <v>500000</v>
      </c>
      <c r="I265" s="63"/>
      <c r="J265" s="63"/>
      <c r="K265" s="63"/>
      <c r="L265" s="80"/>
    </row>
    <row r="266" spans="1:12" ht="30" x14ac:dyDescent="0.25">
      <c r="A266" s="32"/>
      <c r="B266" s="4"/>
      <c r="C266" s="120"/>
      <c r="D266" s="120"/>
      <c r="E266" s="120"/>
      <c r="F266" s="120"/>
      <c r="G266" s="120">
        <v>500000</v>
      </c>
      <c r="H266" s="120">
        <v>500000</v>
      </c>
      <c r="I266" s="112"/>
      <c r="J266" s="112"/>
      <c r="K266" s="112"/>
      <c r="L266" s="80" t="s">
        <v>489</v>
      </c>
    </row>
    <row r="267" spans="1:12" ht="71.25" x14ac:dyDescent="0.2">
      <c r="A267" s="32" t="s">
        <v>42</v>
      </c>
      <c r="B267" s="6" t="s">
        <v>43</v>
      </c>
      <c r="C267" s="75">
        <f>C268</f>
        <v>0</v>
      </c>
      <c r="D267" s="75">
        <f t="shared" ref="D267:H267" si="85">D268</f>
        <v>0</v>
      </c>
      <c r="E267" s="75">
        <f t="shared" si="85"/>
        <v>0</v>
      </c>
      <c r="F267" s="75">
        <f t="shared" si="85"/>
        <v>8000000</v>
      </c>
      <c r="G267" s="75">
        <f t="shared" si="85"/>
        <v>375800</v>
      </c>
      <c r="H267" s="75">
        <f t="shared" si="85"/>
        <v>375800</v>
      </c>
      <c r="I267" s="112"/>
      <c r="J267" s="112"/>
      <c r="K267" s="112"/>
      <c r="L267" s="80"/>
    </row>
    <row r="268" spans="1:12" ht="105" customHeight="1" x14ac:dyDescent="0.25">
      <c r="A268" s="32"/>
      <c r="B268" s="2" t="s">
        <v>163</v>
      </c>
      <c r="C268" s="76">
        <f>C269+C270+C272</f>
        <v>0</v>
      </c>
      <c r="D268" s="76">
        <f t="shared" ref="D268:H268" si="86">D269+D270+D272</f>
        <v>0</v>
      </c>
      <c r="E268" s="76">
        <f t="shared" si="86"/>
        <v>0</v>
      </c>
      <c r="F268" s="76">
        <f>F271</f>
        <v>8000000</v>
      </c>
      <c r="G268" s="76">
        <f t="shared" si="86"/>
        <v>375800</v>
      </c>
      <c r="H268" s="76">
        <f t="shared" si="86"/>
        <v>375800</v>
      </c>
      <c r="I268" s="112"/>
      <c r="J268" s="112"/>
      <c r="K268" s="112"/>
      <c r="L268" s="80"/>
    </row>
    <row r="269" spans="1:12" ht="15.75" hidden="1" customHeight="1" x14ac:dyDescent="0.25">
      <c r="A269" s="32"/>
      <c r="B269" s="62" t="s">
        <v>23</v>
      </c>
      <c r="C269" s="146"/>
      <c r="D269" s="146"/>
      <c r="E269" s="13"/>
      <c r="F269" s="13"/>
      <c r="G269" s="120"/>
      <c r="H269" s="120"/>
      <c r="I269" s="112"/>
      <c r="J269" s="112"/>
      <c r="K269" s="112"/>
      <c r="L269" s="80"/>
    </row>
    <row r="270" spans="1:12" ht="30" x14ac:dyDescent="0.25">
      <c r="A270" s="32"/>
      <c r="B270" s="4"/>
      <c r="C270" s="120"/>
      <c r="D270" s="120"/>
      <c r="E270" s="120"/>
      <c r="F270" s="120"/>
      <c r="G270" s="120">
        <v>375800</v>
      </c>
      <c r="H270" s="120">
        <v>375800</v>
      </c>
      <c r="I270" s="112"/>
      <c r="J270" s="112"/>
      <c r="K270" s="112"/>
      <c r="L270" s="80" t="s">
        <v>490</v>
      </c>
    </row>
    <row r="271" spans="1:12" ht="30" x14ac:dyDescent="0.25">
      <c r="A271" s="159"/>
      <c r="B271" s="80"/>
      <c r="C271" s="120"/>
      <c r="D271" s="120"/>
      <c r="E271" s="120"/>
      <c r="F271" s="120">
        <v>8000000</v>
      </c>
      <c r="G271" s="120"/>
      <c r="H271" s="120"/>
      <c r="I271" s="112"/>
      <c r="J271" s="112"/>
      <c r="K271" s="112"/>
      <c r="L271" s="80" t="s">
        <v>287</v>
      </c>
    </row>
    <row r="272" spans="1:12" ht="15.75" hidden="1" customHeight="1" x14ac:dyDescent="0.25">
      <c r="A272" s="32"/>
      <c r="B272" s="4"/>
      <c r="C272" s="13"/>
      <c r="D272" s="13"/>
      <c r="E272" s="13"/>
      <c r="F272" s="13"/>
      <c r="G272" s="13"/>
      <c r="H272" s="13"/>
      <c r="I272" s="112"/>
      <c r="J272" s="112"/>
      <c r="K272" s="112"/>
      <c r="L272" s="80"/>
    </row>
    <row r="273" spans="1:12" ht="76.5" customHeight="1" x14ac:dyDescent="0.25">
      <c r="A273" s="116" t="s">
        <v>336</v>
      </c>
      <c r="B273" s="6" t="s">
        <v>423</v>
      </c>
      <c r="C273" s="31">
        <f>C274</f>
        <v>0</v>
      </c>
      <c r="D273" s="31">
        <f t="shared" ref="D273:H274" si="87">D274</f>
        <v>0</v>
      </c>
      <c r="E273" s="31">
        <f t="shared" si="87"/>
        <v>957431</v>
      </c>
      <c r="F273" s="31">
        <f t="shared" si="87"/>
        <v>0</v>
      </c>
      <c r="G273" s="31">
        <f t="shared" si="87"/>
        <v>0</v>
      </c>
      <c r="H273" s="31">
        <f t="shared" si="87"/>
        <v>0</v>
      </c>
      <c r="I273" s="15"/>
      <c r="J273" s="15"/>
      <c r="K273" s="15"/>
      <c r="L273" s="80"/>
    </row>
    <row r="274" spans="1:12" ht="90.75" customHeight="1" x14ac:dyDescent="0.25">
      <c r="A274" s="104"/>
      <c r="B274" s="2" t="s">
        <v>156</v>
      </c>
      <c r="C274" s="160">
        <f>C275</f>
        <v>0</v>
      </c>
      <c r="D274" s="160">
        <f>D275</f>
        <v>0</v>
      </c>
      <c r="E274" s="160">
        <f>E275</f>
        <v>957431</v>
      </c>
      <c r="F274" s="160">
        <f>F275</f>
        <v>0</v>
      </c>
      <c r="G274" s="160">
        <f t="shared" si="87"/>
        <v>0</v>
      </c>
      <c r="H274" s="160">
        <f t="shared" si="87"/>
        <v>0</v>
      </c>
      <c r="I274" s="106"/>
      <c r="J274" s="106"/>
      <c r="K274" s="106"/>
      <c r="L274" s="80"/>
    </row>
    <row r="275" spans="1:12" ht="75" x14ac:dyDescent="0.25">
      <c r="A275" s="161"/>
      <c r="B275" s="4" t="s">
        <v>157</v>
      </c>
      <c r="C275" s="120"/>
      <c r="D275" s="120"/>
      <c r="E275" s="120">
        <v>957431</v>
      </c>
      <c r="F275" s="120"/>
      <c r="G275" s="120"/>
      <c r="H275" s="120"/>
      <c r="I275" s="16"/>
      <c r="J275" s="16"/>
      <c r="K275" s="16"/>
      <c r="L275" s="80" t="s">
        <v>491</v>
      </c>
    </row>
    <row r="276" spans="1:12" ht="85.5" x14ac:dyDescent="0.2">
      <c r="A276" s="162" t="s">
        <v>185</v>
      </c>
      <c r="B276" s="6" t="s">
        <v>424</v>
      </c>
      <c r="C276" s="31">
        <f t="shared" ref="C276:H276" si="88">C277+C281+C285</f>
        <v>0</v>
      </c>
      <c r="D276" s="31">
        <f t="shared" si="88"/>
        <v>0</v>
      </c>
      <c r="E276" s="31">
        <f t="shared" si="88"/>
        <v>0</v>
      </c>
      <c r="F276" s="31">
        <f t="shared" si="88"/>
        <v>0</v>
      </c>
      <c r="G276" s="31">
        <f t="shared" si="88"/>
        <v>1032250</v>
      </c>
      <c r="H276" s="31">
        <f t="shared" si="88"/>
        <v>1032250</v>
      </c>
      <c r="I276" s="16"/>
      <c r="J276" s="16"/>
      <c r="K276" s="16"/>
      <c r="L276" s="80"/>
    </row>
    <row r="277" spans="1:12" ht="99.75" x14ac:dyDescent="0.25">
      <c r="A277" s="32" t="s">
        <v>180</v>
      </c>
      <c r="B277" s="81" t="s">
        <v>181</v>
      </c>
      <c r="C277" s="13"/>
      <c r="D277" s="13"/>
      <c r="E277" s="31">
        <f>E278</f>
        <v>0</v>
      </c>
      <c r="F277" s="13"/>
      <c r="G277" s="31">
        <f>G278</f>
        <v>382250</v>
      </c>
      <c r="H277" s="31">
        <f>H278</f>
        <v>307000</v>
      </c>
      <c r="I277" s="112"/>
      <c r="J277" s="112"/>
      <c r="K277" s="112"/>
      <c r="L277" s="80"/>
    </row>
    <row r="278" spans="1:12" ht="45" x14ac:dyDescent="0.25">
      <c r="A278" s="116"/>
      <c r="B278" s="2" t="s">
        <v>182</v>
      </c>
      <c r="C278" s="31"/>
      <c r="D278" s="31"/>
      <c r="E278" s="30">
        <f>F279+E280</f>
        <v>0</v>
      </c>
      <c r="F278" s="31"/>
      <c r="G278" s="30">
        <f>G279+G280</f>
        <v>382250</v>
      </c>
      <c r="H278" s="30">
        <f>H279+H280</f>
        <v>307000</v>
      </c>
      <c r="I278" s="15"/>
      <c r="J278" s="15"/>
      <c r="K278" s="15"/>
      <c r="L278" s="80"/>
    </row>
    <row r="279" spans="1:12" ht="90" customHeight="1" x14ac:dyDescent="0.25">
      <c r="A279" s="116"/>
      <c r="B279" s="4"/>
      <c r="C279" s="120"/>
      <c r="D279" s="120"/>
      <c r="E279" s="120"/>
      <c r="F279" s="120"/>
      <c r="G279" s="120"/>
      <c r="H279" s="120">
        <v>307000</v>
      </c>
      <c r="I279" s="15"/>
      <c r="J279" s="15"/>
      <c r="K279" s="15"/>
      <c r="L279" s="80" t="s">
        <v>492</v>
      </c>
    </row>
    <row r="280" spans="1:12" ht="45" x14ac:dyDescent="0.25">
      <c r="A280" s="104"/>
      <c r="B280" s="4"/>
      <c r="C280" s="120"/>
      <c r="D280" s="120"/>
      <c r="E280" s="120"/>
      <c r="F280" s="120"/>
      <c r="G280" s="120">
        <v>382250</v>
      </c>
      <c r="H280" s="120"/>
      <c r="I280" s="106"/>
      <c r="J280" s="106"/>
      <c r="K280" s="106"/>
      <c r="L280" s="183" t="s">
        <v>494</v>
      </c>
    </row>
    <row r="281" spans="1:12" ht="89.25" customHeight="1" x14ac:dyDescent="0.25">
      <c r="A281" s="32" t="s">
        <v>183</v>
      </c>
      <c r="B281" s="81" t="s">
        <v>425</v>
      </c>
      <c r="C281" s="31">
        <f>C282</f>
        <v>0</v>
      </c>
      <c r="D281" s="31">
        <f t="shared" ref="D281:H281" si="89">D282</f>
        <v>0</v>
      </c>
      <c r="E281" s="31">
        <f t="shared" si="89"/>
        <v>0</v>
      </c>
      <c r="F281" s="31">
        <f t="shared" si="89"/>
        <v>0</v>
      </c>
      <c r="G281" s="31">
        <f t="shared" si="89"/>
        <v>650000</v>
      </c>
      <c r="H281" s="31">
        <f t="shared" si="89"/>
        <v>650000</v>
      </c>
      <c r="I281" s="35"/>
      <c r="J281" s="35"/>
      <c r="K281" s="35"/>
      <c r="L281" s="80"/>
    </row>
    <row r="282" spans="1:12" ht="45" x14ac:dyDescent="0.25">
      <c r="A282" s="14"/>
      <c r="B282" s="2" t="s">
        <v>182</v>
      </c>
      <c r="C282" s="30">
        <f>C283+C284</f>
        <v>0</v>
      </c>
      <c r="D282" s="30">
        <f t="shared" ref="D282:F282" si="90">D283+D284</f>
        <v>0</v>
      </c>
      <c r="E282" s="30">
        <f t="shared" si="90"/>
        <v>0</v>
      </c>
      <c r="F282" s="30">
        <f t="shared" si="90"/>
        <v>0</v>
      </c>
      <c r="G282" s="30">
        <f>G283</f>
        <v>650000</v>
      </c>
      <c r="H282" s="30">
        <f>H283</f>
        <v>650000</v>
      </c>
      <c r="I282" s="35"/>
      <c r="J282" s="35"/>
      <c r="K282" s="35"/>
      <c r="L282" s="80"/>
    </row>
    <row r="283" spans="1:12" ht="60" x14ac:dyDescent="0.25">
      <c r="A283" s="57"/>
      <c r="B283" s="4"/>
      <c r="C283" s="120"/>
      <c r="D283" s="120"/>
      <c r="E283" s="120"/>
      <c r="F283" s="120"/>
      <c r="G283" s="120">
        <v>650000</v>
      </c>
      <c r="H283" s="120">
        <v>650000</v>
      </c>
      <c r="I283" s="35"/>
      <c r="J283" s="35"/>
      <c r="K283" s="35"/>
      <c r="L283" s="80" t="s">
        <v>184</v>
      </c>
    </row>
    <row r="284" spans="1:12" ht="15" hidden="1" x14ac:dyDescent="0.25">
      <c r="A284" s="57"/>
      <c r="B284" s="4"/>
      <c r="C284" s="120"/>
      <c r="D284" s="120"/>
      <c r="E284" s="120"/>
      <c r="F284" s="120"/>
      <c r="I284" s="35"/>
      <c r="J284" s="35"/>
      <c r="K284" s="35"/>
      <c r="L284" s="80"/>
    </row>
    <row r="285" spans="1:12" ht="57" x14ac:dyDescent="0.25">
      <c r="A285" s="11" t="s">
        <v>248</v>
      </c>
      <c r="B285" s="22" t="s">
        <v>426</v>
      </c>
      <c r="C285" s="27">
        <f>C286</f>
        <v>0</v>
      </c>
      <c r="D285" s="27">
        <f t="shared" ref="D285:H285" si="91">D286</f>
        <v>0</v>
      </c>
      <c r="E285" s="27">
        <f t="shared" si="91"/>
        <v>0</v>
      </c>
      <c r="F285" s="27">
        <f t="shared" si="91"/>
        <v>0</v>
      </c>
      <c r="G285" s="27">
        <f t="shared" si="91"/>
        <v>0</v>
      </c>
      <c r="H285" s="27">
        <f t="shared" si="91"/>
        <v>75250</v>
      </c>
      <c r="I285" s="35"/>
      <c r="J285" s="35"/>
      <c r="K285" s="35"/>
      <c r="L285" s="80"/>
    </row>
    <row r="286" spans="1:12" ht="45" x14ac:dyDescent="0.25">
      <c r="A286" s="11"/>
      <c r="B286" s="36" t="s">
        <v>249</v>
      </c>
      <c r="C286" s="28">
        <f>C287</f>
        <v>0</v>
      </c>
      <c r="D286" s="28">
        <f t="shared" ref="D286:H286" si="92">D287</f>
        <v>0</v>
      </c>
      <c r="E286" s="28">
        <f t="shared" si="92"/>
        <v>0</v>
      </c>
      <c r="F286" s="28">
        <f t="shared" si="92"/>
        <v>0</v>
      </c>
      <c r="G286" s="28">
        <f t="shared" si="92"/>
        <v>0</v>
      </c>
      <c r="H286" s="28">
        <f t="shared" si="92"/>
        <v>75250</v>
      </c>
      <c r="I286" s="35"/>
      <c r="J286" s="35"/>
      <c r="K286" s="35"/>
      <c r="L286" s="80"/>
    </row>
    <row r="287" spans="1:12" ht="60" x14ac:dyDescent="0.25">
      <c r="A287" s="11"/>
      <c r="B287" s="16"/>
      <c r="C287" s="120"/>
      <c r="D287" s="120"/>
      <c r="E287" s="120"/>
      <c r="F287" s="120"/>
      <c r="G287" s="120"/>
      <c r="H287" s="120">
        <v>75250</v>
      </c>
      <c r="I287" s="35"/>
      <c r="J287" s="35"/>
      <c r="K287" s="35"/>
      <c r="L287" s="80" t="s">
        <v>493</v>
      </c>
    </row>
    <row r="288" spans="1:12" ht="57" x14ac:dyDescent="0.25">
      <c r="A288" s="32" t="s">
        <v>62</v>
      </c>
      <c r="B288" s="68" t="s">
        <v>63</v>
      </c>
      <c r="C288" s="31">
        <f t="shared" ref="C288:H288" si="93">C289+C294+C297+C300+C307+C314+C319</f>
        <v>0</v>
      </c>
      <c r="D288" s="31">
        <f t="shared" si="93"/>
        <v>0</v>
      </c>
      <c r="E288" s="31">
        <f t="shared" si="93"/>
        <v>2500000</v>
      </c>
      <c r="F288" s="31">
        <f t="shared" si="93"/>
        <v>355339</v>
      </c>
      <c r="G288" s="31">
        <f t="shared" si="93"/>
        <v>64778136.07</v>
      </c>
      <c r="H288" s="31">
        <f t="shared" si="93"/>
        <v>65988336.07</v>
      </c>
      <c r="I288" s="35"/>
      <c r="J288" s="35"/>
      <c r="K288" s="35"/>
      <c r="L288" s="80"/>
    </row>
    <row r="289" spans="1:12" ht="114" x14ac:dyDescent="0.25">
      <c r="A289" s="11" t="s">
        <v>64</v>
      </c>
      <c r="B289" s="68" t="s">
        <v>65</v>
      </c>
      <c r="C289" s="31">
        <f>C290</f>
        <v>0</v>
      </c>
      <c r="D289" s="31">
        <f t="shared" ref="D289:H289" si="94">D290</f>
        <v>0</v>
      </c>
      <c r="E289" s="31">
        <f t="shared" si="94"/>
        <v>0</v>
      </c>
      <c r="F289" s="31">
        <f t="shared" si="94"/>
        <v>0</v>
      </c>
      <c r="G289" s="31">
        <f t="shared" si="94"/>
        <v>1253295</v>
      </c>
      <c r="H289" s="31">
        <f t="shared" si="94"/>
        <v>263195</v>
      </c>
      <c r="I289" s="35"/>
      <c r="J289" s="35"/>
      <c r="K289" s="35"/>
      <c r="L289" s="80"/>
    </row>
    <row r="290" spans="1:12" ht="75" customHeight="1" x14ac:dyDescent="0.25">
      <c r="A290" s="11"/>
      <c r="B290" s="7" t="s">
        <v>66</v>
      </c>
      <c r="C290" s="30">
        <f t="shared" ref="C290:F290" si="95">C291+C292+C293</f>
        <v>0</v>
      </c>
      <c r="D290" s="30">
        <f t="shared" si="95"/>
        <v>0</v>
      </c>
      <c r="E290" s="30">
        <f t="shared" si="95"/>
        <v>0</v>
      </c>
      <c r="F290" s="30">
        <f t="shared" si="95"/>
        <v>0</v>
      </c>
      <c r="G290" s="30">
        <f>G291+G292+G293</f>
        <v>1253295</v>
      </c>
      <c r="H290" s="30">
        <f>H291+H292+H293</f>
        <v>263195</v>
      </c>
      <c r="I290" s="35"/>
      <c r="J290" s="35"/>
      <c r="K290" s="35"/>
      <c r="L290" s="80"/>
    </row>
    <row r="291" spans="1:12" ht="30" x14ac:dyDescent="0.25">
      <c r="A291" s="11"/>
      <c r="B291" s="16"/>
      <c r="C291" s="120"/>
      <c r="D291" s="120"/>
      <c r="E291" s="120"/>
      <c r="F291" s="120"/>
      <c r="G291" s="120">
        <v>263195</v>
      </c>
      <c r="H291" s="120">
        <v>263195</v>
      </c>
      <c r="I291" s="35"/>
      <c r="J291" s="35"/>
      <c r="K291" s="35"/>
      <c r="L291" s="80" t="s">
        <v>319</v>
      </c>
    </row>
    <row r="292" spans="1:12" ht="15" hidden="1" x14ac:dyDescent="0.25">
      <c r="A292" s="11"/>
      <c r="B292" s="16"/>
      <c r="C292" s="120"/>
      <c r="D292" s="120"/>
      <c r="E292" s="120"/>
      <c r="F292" s="120"/>
      <c r="G292" s="120"/>
      <c r="H292" s="120"/>
      <c r="I292" s="35"/>
      <c r="J292" s="35"/>
      <c r="K292" s="35"/>
      <c r="L292" s="80"/>
    </row>
    <row r="293" spans="1:12" ht="60" x14ac:dyDescent="0.25">
      <c r="A293" s="11"/>
      <c r="B293" s="16"/>
      <c r="C293" s="120"/>
      <c r="D293" s="120"/>
      <c r="E293" s="120"/>
      <c r="F293" s="120"/>
      <c r="G293" s="120">
        <v>990100</v>
      </c>
      <c r="H293" s="120"/>
      <c r="I293" s="35"/>
      <c r="J293" s="35"/>
      <c r="K293" s="35"/>
      <c r="L293" s="80" t="s">
        <v>342</v>
      </c>
    </row>
    <row r="294" spans="1:12" ht="71.25" x14ac:dyDescent="0.25">
      <c r="A294" s="11" t="s">
        <v>250</v>
      </c>
      <c r="B294" s="22" t="s">
        <v>251</v>
      </c>
      <c r="C294" s="27">
        <f>C295</f>
        <v>0</v>
      </c>
      <c r="D294" s="27">
        <f t="shared" ref="D294:H294" si="96">D295</f>
        <v>0</v>
      </c>
      <c r="E294" s="27">
        <f t="shared" si="96"/>
        <v>0</v>
      </c>
      <c r="F294" s="27">
        <f t="shared" si="96"/>
        <v>70000</v>
      </c>
      <c r="G294" s="27">
        <f t="shared" si="96"/>
        <v>0</v>
      </c>
      <c r="H294" s="27">
        <f t="shared" si="96"/>
        <v>0</v>
      </c>
      <c r="I294" s="35"/>
      <c r="J294" s="35"/>
      <c r="K294" s="35"/>
      <c r="L294" s="80"/>
    </row>
    <row r="295" spans="1:12" ht="15" x14ac:dyDescent="0.25">
      <c r="A295" s="11"/>
      <c r="B295" s="36" t="s">
        <v>67</v>
      </c>
      <c r="C295" s="28">
        <f>C296</f>
        <v>0</v>
      </c>
      <c r="D295" s="28">
        <f t="shared" ref="D295:H295" si="97">D296</f>
        <v>0</v>
      </c>
      <c r="E295" s="28">
        <f t="shared" si="97"/>
        <v>0</v>
      </c>
      <c r="F295" s="28">
        <f t="shared" si="97"/>
        <v>70000</v>
      </c>
      <c r="G295" s="28">
        <f t="shared" si="97"/>
        <v>0</v>
      </c>
      <c r="H295" s="28">
        <f t="shared" si="97"/>
        <v>0</v>
      </c>
      <c r="I295" s="35"/>
      <c r="J295" s="35"/>
      <c r="K295" s="35"/>
      <c r="L295" s="80"/>
    </row>
    <row r="296" spans="1:12" ht="15" x14ac:dyDescent="0.25">
      <c r="A296" s="11"/>
      <c r="B296" s="16"/>
      <c r="C296" s="120"/>
      <c r="D296" s="120"/>
      <c r="E296" s="120"/>
      <c r="F296" s="120">
        <v>70000</v>
      </c>
      <c r="G296" s="120"/>
      <c r="H296" s="120"/>
      <c r="I296" s="35"/>
      <c r="J296" s="35"/>
      <c r="K296" s="35"/>
      <c r="L296" s="80" t="s">
        <v>320</v>
      </c>
    </row>
    <row r="297" spans="1:12" ht="90" x14ac:dyDescent="0.25">
      <c r="A297" s="11" t="s">
        <v>68</v>
      </c>
      <c r="B297" s="82" t="s">
        <v>69</v>
      </c>
      <c r="C297" s="31">
        <f t="shared" ref="C297:G297" si="98">+C298</f>
        <v>0</v>
      </c>
      <c r="D297" s="31">
        <f t="shared" si="98"/>
        <v>0</v>
      </c>
      <c r="E297" s="31">
        <f t="shared" si="98"/>
        <v>0</v>
      </c>
      <c r="F297" s="31">
        <f t="shared" si="98"/>
        <v>0</v>
      </c>
      <c r="G297" s="31">
        <f t="shared" si="98"/>
        <v>0</v>
      </c>
      <c r="H297" s="31">
        <f>+H298</f>
        <v>250000</v>
      </c>
      <c r="I297" s="35"/>
      <c r="J297" s="35"/>
      <c r="K297" s="35"/>
      <c r="L297" s="80"/>
    </row>
    <row r="298" spans="1:12" ht="32.25" customHeight="1" x14ac:dyDescent="0.25">
      <c r="A298" s="11"/>
      <c r="B298" s="36" t="s">
        <v>66</v>
      </c>
      <c r="C298" s="35"/>
      <c r="D298" s="35"/>
      <c r="E298" s="33"/>
      <c r="F298" s="35"/>
      <c r="G298" s="28"/>
      <c r="H298" s="28">
        <v>250000</v>
      </c>
      <c r="I298" s="35"/>
      <c r="J298" s="35"/>
      <c r="K298" s="35"/>
      <c r="L298" s="80"/>
    </row>
    <row r="299" spans="1:12" ht="30" x14ac:dyDescent="0.25">
      <c r="A299" s="11"/>
      <c r="B299" s="16"/>
      <c r="C299" s="120"/>
      <c r="D299" s="120"/>
      <c r="E299" s="120"/>
      <c r="F299" s="120"/>
      <c r="G299" s="120"/>
      <c r="H299" s="120">
        <v>250000</v>
      </c>
      <c r="I299" s="35"/>
      <c r="J299" s="35"/>
      <c r="K299" s="35"/>
      <c r="L299" s="80" t="s">
        <v>319</v>
      </c>
    </row>
    <row r="300" spans="1:12" ht="85.5" customHeight="1" x14ac:dyDescent="0.25">
      <c r="A300" s="11" t="s">
        <v>70</v>
      </c>
      <c r="B300" s="6" t="s">
        <v>71</v>
      </c>
      <c r="C300" s="31">
        <f>C301</f>
        <v>0</v>
      </c>
      <c r="D300" s="31">
        <f t="shared" ref="D300:H300" si="99">D301</f>
        <v>0</v>
      </c>
      <c r="E300" s="31">
        <f>E301+E305</f>
        <v>2500000</v>
      </c>
      <c r="F300" s="31">
        <f t="shared" si="99"/>
        <v>0</v>
      </c>
      <c r="G300" s="31">
        <f t="shared" si="99"/>
        <v>55616841.07</v>
      </c>
      <c r="H300" s="31">
        <f t="shared" si="99"/>
        <v>59095041.07</v>
      </c>
      <c r="I300" s="35"/>
      <c r="J300" s="35"/>
      <c r="K300" s="35"/>
      <c r="L300" s="80"/>
    </row>
    <row r="301" spans="1:12" ht="45" x14ac:dyDescent="0.25">
      <c r="A301" s="32"/>
      <c r="B301" s="2" t="s">
        <v>72</v>
      </c>
      <c r="C301" s="30">
        <f>C302+C303+C304</f>
        <v>0</v>
      </c>
      <c r="D301" s="30">
        <f t="shared" ref="D301:H301" si="100">D302+D303+D304</f>
        <v>0</v>
      </c>
      <c r="E301" s="30">
        <f t="shared" si="100"/>
        <v>0</v>
      </c>
      <c r="F301" s="30">
        <f t="shared" si="100"/>
        <v>0</v>
      </c>
      <c r="G301" s="30">
        <f t="shared" si="100"/>
        <v>55616841.07</v>
      </c>
      <c r="H301" s="30">
        <f t="shared" si="100"/>
        <v>59095041.07</v>
      </c>
      <c r="I301" s="35"/>
      <c r="J301" s="35"/>
      <c r="K301" s="35"/>
      <c r="L301" s="80"/>
    </row>
    <row r="302" spans="1:12" ht="30" customHeight="1" x14ac:dyDescent="0.25">
      <c r="A302" s="32"/>
      <c r="B302" s="16"/>
      <c r="C302" s="120"/>
      <c r="D302" s="120"/>
      <c r="E302" s="120"/>
      <c r="F302" s="120"/>
      <c r="G302" s="120">
        <f>9750273.09+9699520.11+103900+16282877.33+19200770.54+79500</f>
        <v>55116841.07</v>
      </c>
      <c r="H302" s="120"/>
      <c r="I302" s="35"/>
      <c r="J302" s="35"/>
      <c r="K302" s="35"/>
      <c r="L302" s="80" t="s">
        <v>252</v>
      </c>
    </row>
    <row r="303" spans="1:12" ht="15" x14ac:dyDescent="0.25">
      <c r="A303" s="83"/>
      <c r="B303" s="16"/>
      <c r="C303" s="120"/>
      <c r="D303" s="120"/>
      <c r="E303" s="120"/>
      <c r="F303" s="120"/>
      <c r="G303" s="120"/>
      <c r="H303" s="120">
        <f>9750273.09+9699520.11+103900+16282877.33+1248860+1517858+19200770.54+79500+503347+208135</f>
        <v>58595041.07</v>
      </c>
      <c r="I303" s="35"/>
      <c r="J303" s="35"/>
      <c r="K303" s="35"/>
      <c r="L303" s="80"/>
    </row>
    <row r="304" spans="1:12" ht="30" x14ac:dyDescent="0.25">
      <c r="A304" s="163"/>
      <c r="B304" s="4"/>
      <c r="C304" s="120"/>
      <c r="D304" s="120"/>
      <c r="E304" s="120"/>
      <c r="F304" s="120"/>
      <c r="G304" s="120">
        <v>500000</v>
      </c>
      <c r="H304" s="120">
        <v>500000</v>
      </c>
      <c r="I304" s="35"/>
      <c r="J304" s="35"/>
      <c r="K304" s="35"/>
      <c r="L304" s="80" t="s">
        <v>321</v>
      </c>
    </row>
    <row r="305" spans="1:12" s="188" customFormat="1" ht="15" x14ac:dyDescent="0.25">
      <c r="A305" s="184"/>
      <c r="B305" s="185" t="s">
        <v>67</v>
      </c>
      <c r="C305" s="186"/>
      <c r="D305" s="186"/>
      <c r="E305" s="186">
        <v>2500000</v>
      </c>
      <c r="F305" s="186"/>
      <c r="G305" s="186"/>
      <c r="H305" s="186"/>
      <c r="I305" s="187"/>
      <c r="J305" s="187"/>
      <c r="K305" s="187"/>
      <c r="L305" s="183"/>
    </row>
    <row r="306" spans="1:12" s="188" customFormat="1" ht="45" x14ac:dyDescent="0.25">
      <c r="A306" s="184"/>
      <c r="B306" s="189"/>
      <c r="C306" s="186"/>
      <c r="D306" s="186"/>
      <c r="E306" s="190">
        <v>2500000</v>
      </c>
      <c r="F306" s="186"/>
      <c r="G306" s="186"/>
      <c r="H306" s="186"/>
      <c r="I306" s="187"/>
      <c r="J306" s="187"/>
      <c r="K306" s="187"/>
      <c r="L306" s="183" t="s">
        <v>531</v>
      </c>
    </row>
    <row r="307" spans="1:12" ht="57" x14ac:dyDescent="0.25">
      <c r="A307" s="32" t="s">
        <v>73</v>
      </c>
      <c r="B307" s="6" t="s">
        <v>74</v>
      </c>
      <c r="C307" s="31">
        <f>C308</f>
        <v>0</v>
      </c>
      <c r="D307" s="31">
        <f t="shared" ref="D307:H307" si="101">D308</f>
        <v>0</v>
      </c>
      <c r="E307" s="31">
        <f t="shared" si="101"/>
        <v>0</v>
      </c>
      <c r="F307" s="31">
        <f t="shared" si="101"/>
        <v>0</v>
      </c>
      <c r="G307" s="31">
        <f t="shared" si="101"/>
        <v>1808000</v>
      </c>
      <c r="H307" s="31">
        <f t="shared" si="101"/>
        <v>5150100</v>
      </c>
      <c r="I307" s="35"/>
      <c r="J307" s="35"/>
      <c r="K307" s="35"/>
      <c r="L307" s="80"/>
    </row>
    <row r="308" spans="1:12" ht="15" x14ac:dyDescent="0.25">
      <c r="A308" s="32"/>
      <c r="B308" s="47" t="s">
        <v>67</v>
      </c>
      <c r="C308" s="30">
        <f>C309+C310+C311+C312+C313</f>
        <v>0</v>
      </c>
      <c r="D308" s="30">
        <f t="shared" ref="D308:H308" si="102">D309+D310+D311+D312+D313</f>
        <v>0</v>
      </c>
      <c r="E308" s="30">
        <f t="shared" si="102"/>
        <v>0</v>
      </c>
      <c r="F308" s="30">
        <f t="shared" si="102"/>
        <v>0</v>
      </c>
      <c r="G308" s="30">
        <f t="shared" si="102"/>
        <v>1808000</v>
      </c>
      <c r="H308" s="30">
        <f t="shared" si="102"/>
        <v>5150100</v>
      </c>
      <c r="I308" s="14"/>
      <c r="J308" s="14"/>
      <c r="K308" s="14"/>
      <c r="L308" s="80"/>
    </row>
    <row r="309" spans="1:12" ht="105" x14ac:dyDescent="0.25">
      <c r="A309" s="32"/>
      <c r="B309" s="5"/>
      <c r="C309" s="120"/>
      <c r="D309" s="120"/>
      <c r="E309" s="120"/>
      <c r="F309" s="120"/>
      <c r="G309" s="120">
        <v>900000</v>
      </c>
      <c r="H309" s="120"/>
      <c r="I309" s="14"/>
      <c r="J309" s="14"/>
      <c r="K309" s="14"/>
      <c r="L309" s="80" t="s">
        <v>379</v>
      </c>
    </row>
    <row r="310" spans="1:12" ht="75" x14ac:dyDescent="0.25">
      <c r="A310" s="32"/>
      <c r="B310" s="5"/>
      <c r="C310" s="120"/>
      <c r="D310" s="120"/>
      <c r="E310" s="120"/>
      <c r="F310" s="120"/>
      <c r="G310" s="120"/>
      <c r="H310" s="120">
        <v>990100</v>
      </c>
      <c r="I310" s="14"/>
      <c r="J310" s="14"/>
      <c r="K310" s="14"/>
      <c r="L310" s="80" t="s">
        <v>380</v>
      </c>
    </row>
    <row r="311" spans="1:12" ht="30" x14ac:dyDescent="0.25">
      <c r="A311" s="32"/>
      <c r="B311" s="5"/>
      <c r="C311" s="120"/>
      <c r="D311" s="120"/>
      <c r="E311" s="120"/>
      <c r="F311" s="120"/>
      <c r="G311" s="120">
        <v>908000</v>
      </c>
      <c r="H311" s="120"/>
      <c r="I311" s="14"/>
      <c r="J311" s="14"/>
      <c r="K311" s="14"/>
      <c r="L311" s="80" t="s">
        <v>381</v>
      </c>
    </row>
    <row r="312" spans="1:12" ht="15" x14ac:dyDescent="0.25">
      <c r="A312" s="32"/>
      <c r="B312" s="5"/>
      <c r="C312" s="120"/>
      <c r="D312" s="120"/>
      <c r="E312" s="120"/>
      <c r="F312" s="120"/>
      <c r="G312" s="120"/>
      <c r="H312" s="120">
        <v>3900000</v>
      </c>
      <c r="I312" s="14"/>
      <c r="J312" s="14"/>
      <c r="K312" s="14"/>
      <c r="L312" s="199" t="s">
        <v>382</v>
      </c>
    </row>
    <row r="313" spans="1:12" ht="33.75" customHeight="1" x14ac:dyDescent="0.25">
      <c r="A313" s="32"/>
      <c r="B313" s="5"/>
      <c r="C313" s="120"/>
      <c r="D313" s="120"/>
      <c r="E313" s="120"/>
      <c r="F313" s="120"/>
      <c r="G313" s="120"/>
      <c r="H313" s="120">
        <v>260000</v>
      </c>
      <c r="I313" s="14"/>
      <c r="J313" s="14"/>
      <c r="K313" s="14"/>
      <c r="L313" s="80" t="s">
        <v>310</v>
      </c>
    </row>
    <row r="314" spans="1:12" ht="75" x14ac:dyDescent="0.25">
      <c r="A314" s="32" t="s">
        <v>80</v>
      </c>
      <c r="B314" s="82" t="s">
        <v>81</v>
      </c>
      <c r="C314" s="31">
        <f>C315</f>
        <v>0</v>
      </c>
      <c r="D314" s="31">
        <f t="shared" ref="D314:H314" si="103">D315</f>
        <v>0</v>
      </c>
      <c r="E314" s="31">
        <f t="shared" si="103"/>
        <v>0</v>
      </c>
      <c r="F314" s="31">
        <f t="shared" si="103"/>
        <v>0</v>
      </c>
      <c r="G314" s="31">
        <f t="shared" si="103"/>
        <v>6100000</v>
      </c>
      <c r="H314" s="31">
        <f t="shared" si="103"/>
        <v>930000</v>
      </c>
      <c r="I314" s="14"/>
      <c r="J314" s="14"/>
      <c r="K314" s="14"/>
      <c r="L314" s="80"/>
    </row>
    <row r="315" spans="1:12" ht="15" x14ac:dyDescent="0.25">
      <c r="A315" s="32"/>
      <c r="B315" s="47" t="s">
        <v>67</v>
      </c>
      <c r="C315" s="30">
        <f>C316+C317+C318</f>
        <v>0</v>
      </c>
      <c r="D315" s="30">
        <f t="shared" ref="D315:H315" si="104">D316+D317+D318</f>
        <v>0</v>
      </c>
      <c r="E315" s="30">
        <f t="shared" si="104"/>
        <v>0</v>
      </c>
      <c r="F315" s="30">
        <f t="shared" si="104"/>
        <v>0</v>
      </c>
      <c r="G315" s="30">
        <f t="shared" si="104"/>
        <v>6100000</v>
      </c>
      <c r="H315" s="30">
        <f t="shared" si="104"/>
        <v>930000</v>
      </c>
      <c r="I315" s="14"/>
      <c r="J315" s="14"/>
      <c r="K315" s="14"/>
      <c r="L315" s="80"/>
    </row>
    <row r="316" spans="1:12" ht="60" x14ac:dyDescent="0.25">
      <c r="A316" s="32"/>
      <c r="B316" s="37"/>
      <c r="C316" s="120"/>
      <c r="D316" s="120"/>
      <c r="E316" s="120"/>
      <c r="F316" s="120"/>
      <c r="G316" s="120">
        <v>1270000</v>
      </c>
      <c r="H316" s="120"/>
      <c r="I316" s="14"/>
      <c r="J316" s="14"/>
      <c r="K316" s="14"/>
      <c r="L316" s="199" t="s">
        <v>253</v>
      </c>
    </row>
    <row r="317" spans="1:12" ht="30" x14ac:dyDescent="0.25">
      <c r="A317" s="32"/>
      <c r="B317" s="37"/>
      <c r="C317" s="120"/>
      <c r="D317" s="120"/>
      <c r="E317" s="120"/>
      <c r="F317" s="120"/>
      <c r="G317" s="120">
        <v>930000</v>
      </c>
      <c r="H317" s="120">
        <v>930000</v>
      </c>
      <c r="I317" s="14"/>
      <c r="J317" s="14"/>
      <c r="K317" s="14"/>
      <c r="L317" s="199" t="s">
        <v>322</v>
      </c>
    </row>
    <row r="318" spans="1:12" ht="30" x14ac:dyDescent="0.25">
      <c r="A318" s="32"/>
      <c r="B318" s="37"/>
      <c r="C318" s="120"/>
      <c r="D318" s="120"/>
      <c r="E318" s="120"/>
      <c r="F318" s="120"/>
      <c r="G318" s="120">
        <v>3900000</v>
      </c>
      <c r="H318" s="120"/>
      <c r="I318" s="14"/>
      <c r="J318" s="14"/>
      <c r="K318" s="14"/>
      <c r="L318" s="199" t="s">
        <v>323</v>
      </c>
    </row>
    <row r="319" spans="1:12" ht="90" x14ac:dyDescent="0.25">
      <c r="A319" s="32" t="s">
        <v>227</v>
      </c>
      <c r="B319" s="82" t="s">
        <v>228</v>
      </c>
      <c r="C319" s="13">
        <f>C320+C322+C324</f>
        <v>0</v>
      </c>
      <c r="D319" s="13">
        <f t="shared" ref="D319:H319" si="105">D320+D322+D324</f>
        <v>0</v>
      </c>
      <c r="E319" s="13">
        <f t="shared" si="105"/>
        <v>0</v>
      </c>
      <c r="F319" s="13">
        <f t="shared" si="105"/>
        <v>285339</v>
      </c>
      <c r="G319" s="13">
        <f t="shared" si="105"/>
        <v>0</v>
      </c>
      <c r="H319" s="13">
        <f t="shared" si="105"/>
        <v>300000</v>
      </c>
      <c r="I319" s="14"/>
      <c r="J319" s="14"/>
      <c r="K319" s="14"/>
      <c r="L319" s="80"/>
    </row>
    <row r="320" spans="1:12" ht="30" x14ac:dyDescent="0.25">
      <c r="A320" s="32"/>
      <c r="B320" s="70" t="s">
        <v>112</v>
      </c>
      <c r="C320" s="30">
        <f>C321</f>
        <v>0</v>
      </c>
      <c r="D320" s="30">
        <f t="shared" ref="D320:H320" si="106">D321</f>
        <v>0</v>
      </c>
      <c r="E320" s="30">
        <f t="shared" si="106"/>
        <v>0</v>
      </c>
      <c r="F320" s="30">
        <f t="shared" si="106"/>
        <v>0</v>
      </c>
      <c r="G320" s="30">
        <f t="shared" si="106"/>
        <v>0</v>
      </c>
      <c r="H320" s="30">
        <f t="shared" si="106"/>
        <v>300000</v>
      </c>
      <c r="I320" s="14"/>
      <c r="J320" s="14"/>
      <c r="K320" s="14"/>
      <c r="L320" s="80"/>
    </row>
    <row r="321" spans="1:12" ht="63.75" customHeight="1" x14ac:dyDescent="0.25">
      <c r="A321" s="32"/>
      <c r="B321" s="5"/>
      <c r="C321" s="120"/>
      <c r="D321" s="120"/>
      <c r="E321" s="120"/>
      <c r="F321" s="120"/>
      <c r="G321" s="120"/>
      <c r="H321" s="120">
        <v>300000</v>
      </c>
      <c r="I321" s="14"/>
      <c r="J321" s="14"/>
      <c r="K321" s="14"/>
      <c r="L321" s="4" t="s">
        <v>366</v>
      </c>
    </row>
    <row r="322" spans="1:12" ht="15" x14ac:dyDescent="0.25">
      <c r="A322" s="11"/>
      <c r="B322" s="38" t="s">
        <v>254</v>
      </c>
      <c r="C322" s="34">
        <f>C323</f>
        <v>0</v>
      </c>
      <c r="D322" s="34">
        <f t="shared" ref="D322:H322" si="107">D323</f>
        <v>0</v>
      </c>
      <c r="E322" s="34">
        <f t="shared" si="107"/>
        <v>0</v>
      </c>
      <c r="F322" s="28">
        <f t="shared" si="107"/>
        <v>100000</v>
      </c>
      <c r="G322" s="34">
        <f t="shared" si="107"/>
        <v>0</v>
      </c>
      <c r="H322" s="34">
        <f t="shared" si="107"/>
        <v>0</v>
      </c>
      <c r="I322" s="14"/>
      <c r="J322" s="14"/>
      <c r="K322" s="14"/>
      <c r="L322" s="80"/>
    </row>
    <row r="323" spans="1:12" ht="30" x14ac:dyDescent="0.25">
      <c r="A323" s="32"/>
      <c r="B323" s="5"/>
      <c r="C323" s="120"/>
      <c r="D323" s="120"/>
      <c r="E323" s="120"/>
      <c r="F323" s="120">
        <v>100000</v>
      </c>
      <c r="G323" s="120"/>
      <c r="H323" s="120"/>
      <c r="I323" s="14"/>
      <c r="J323" s="14"/>
      <c r="K323" s="14"/>
      <c r="L323" s="80" t="s">
        <v>495</v>
      </c>
    </row>
    <row r="324" spans="1:12" ht="30" x14ac:dyDescent="0.25">
      <c r="A324" s="32"/>
      <c r="B324" s="36" t="s">
        <v>170</v>
      </c>
      <c r="C324" s="34">
        <f>C325</f>
        <v>0</v>
      </c>
      <c r="D324" s="34">
        <f t="shared" ref="D324:H324" si="108">D325</f>
        <v>0</v>
      </c>
      <c r="E324" s="34">
        <f t="shared" si="108"/>
        <v>0</v>
      </c>
      <c r="F324" s="28">
        <f t="shared" si="108"/>
        <v>185339</v>
      </c>
      <c r="G324" s="34">
        <f t="shared" si="108"/>
        <v>0</v>
      </c>
      <c r="H324" s="34">
        <f t="shared" si="108"/>
        <v>0</v>
      </c>
      <c r="I324" s="14"/>
      <c r="J324" s="14"/>
      <c r="K324" s="14"/>
      <c r="L324" s="80"/>
    </row>
    <row r="325" spans="1:12" ht="15" x14ac:dyDescent="0.25">
      <c r="A325" s="32"/>
      <c r="B325" s="16"/>
      <c r="C325" s="120"/>
      <c r="D325" s="120"/>
      <c r="E325" s="120"/>
      <c r="F325" s="120">
        <v>185339</v>
      </c>
      <c r="G325" s="120"/>
      <c r="H325" s="120"/>
      <c r="I325" s="14"/>
      <c r="J325" s="14"/>
      <c r="K325" s="14"/>
      <c r="L325" s="80" t="s">
        <v>255</v>
      </c>
    </row>
    <row r="326" spans="1:12" ht="57" x14ac:dyDescent="0.2">
      <c r="A326" s="32" t="s">
        <v>75</v>
      </c>
      <c r="B326" s="68" t="s">
        <v>76</v>
      </c>
      <c r="C326" s="31">
        <f t="shared" ref="C326:H326" si="109">C327+C353+C358+C361</f>
        <v>16806400</v>
      </c>
      <c r="D326" s="31">
        <f t="shared" si="109"/>
        <v>0</v>
      </c>
      <c r="E326" s="31">
        <f t="shared" si="109"/>
        <v>8753000</v>
      </c>
      <c r="F326" s="31">
        <f t="shared" si="109"/>
        <v>41073500</v>
      </c>
      <c r="G326" s="31">
        <f t="shared" si="109"/>
        <v>4741966</v>
      </c>
      <c r="H326" s="31">
        <f t="shared" si="109"/>
        <v>4081966</v>
      </c>
      <c r="I326" s="57">
        <f>I327+I361</f>
        <v>0</v>
      </c>
      <c r="J326" s="57">
        <f>J327+J361</f>
        <v>0</v>
      </c>
      <c r="K326" s="57">
        <f>K327+K361</f>
        <v>0</v>
      </c>
      <c r="L326" s="80"/>
    </row>
    <row r="327" spans="1:12" ht="99.75" x14ac:dyDescent="0.25">
      <c r="A327" s="32" t="s">
        <v>77</v>
      </c>
      <c r="B327" s="17" t="s">
        <v>78</v>
      </c>
      <c r="C327" s="31">
        <f>C328+C330+C333+C339+C341+C343+C349+C336</f>
        <v>16371000</v>
      </c>
      <c r="D327" s="31">
        <f t="shared" ref="D327:F327" si="110">D328+D330+D333+D339+D343+D349+D336</f>
        <v>0</v>
      </c>
      <c r="E327" s="31">
        <f t="shared" si="110"/>
        <v>195000</v>
      </c>
      <c r="F327" s="31">
        <f t="shared" si="110"/>
        <v>15500</v>
      </c>
      <c r="G327" s="31">
        <f>G328+G330+G333+G339+G343+G349+G336</f>
        <v>3881966</v>
      </c>
      <c r="H327" s="31">
        <f>H328+H330+H333+H339+H343+H349+H336</f>
        <v>4081966</v>
      </c>
      <c r="I327" s="14"/>
      <c r="J327" s="14"/>
      <c r="K327" s="14"/>
      <c r="L327" s="80"/>
    </row>
    <row r="328" spans="1:12" ht="45" x14ac:dyDescent="0.25">
      <c r="A328" s="32"/>
      <c r="B328" s="7" t="s">
        <v>305</v>
      </c>
      <c r="C328" s="30">
        <f>C329</f>
        <v>400000</v>
      </c>
      <c r="D328" s="31"/>
      <c r="E328" s="31"/>
      <c r="F328" s="31"/>
      <c r="G328" s="31"/>
      <c r="H328" s="31"/>
      <c r="I328" s="14"/>
      <c r="J328" s="14"/>
      <c r="K328" s="14"/>
      <c r="L328" s="80"/>
    </row>
    <row r="329" spans="1:12" ht="45" x14ac:dyDescent="0.25">
      <c r="A329" s="32"/>
      <c r="B329" s="3"/>
      <c r="C329" s="120">
        <v>400000</v>
      </c>
      <c r="D329" s="120"/>
      <c r="E329" s="120"/>
      <c r="F329" s="120"/>
      <c r="G329" s="120"/>
      <c r="H329" s="120"/>
      <c r="I329" s="14"/>
      <c r="J329" s="14"/>
      <c r="K329" s="14"/>
      <c r="L329" s="138" t="s">
        <v>507</v>
      </c>
    </row>
    <row r="330" spans="1:12" ht="30" x14ac:dyDescent="0.25">
      <c r="A330" s="32"/>
      <c r="B330" s="2" t="s">
        <v>112</v>
      </c>
      <c r="C330" s="30">
        <f>C331+C332</f>
        <v>200000</v>
      </c>
      <c r="D330" s="31"/>
      <c r="E330" s="31"/>
      <c r="F330" s="30">
        <f>F331</f>
        <v>15500</v>
      </c>
      <c r="G330" s="30"/>
      <c r="H330" s="30">
        <f>H331</f>
        <v>300000</v>
      </c>
      <c r="I330" s="14"/>
      <c r="J330" s="14"/>
      <c r="K330" s="14"/>
      <c r="L330" s="80"/>
    </row>
    <row r="331" spans="1:12" ht="90" x14ac:dyDescent="0.25">
      <c r="A331" s="32"/>
      <c r="B331" s="3"/>
      <c r="C331" s="120"/>
      <c r="D331" s="120"/>
      <c r="E331" s="120"/>
      <c r="F331" s="120">
        <v>15500</v>
      </c>
      <c r="G331" s="120"/>
      <c r="H331" s="120">
        <v>300000</v>
      </c>
      <c r="I331" s="14"/>
      <c r="J331" s="14"/>
      <c r="K331" s="14"/>
      <c r="L331" s="138" t="s">
        <v>496</v>
      </c>
    </row>
    <row r="332" spans="1:12" ht="45" x14ac:dyDescent="0.25">
      <c r="A332" s="32"/>
      <c r="B332" s="3"/>
      <c r="C332" s="120">
        <v>200000</v>
      </c>
      <c r="D332" s="120"/>
      <c r="E332" s="120"/>
      <c r="F332" s="120"/>
      <c r="G332" s="120"/>
      <c r="H332" s="120"/>
      <c r="I332" s="14"/>
      <c r="J332" s="14"/>
      <c r="K332" s="14"/>
      <c r="L332" s="138" t="s">
        <v>507</v>
      </c>
    </row>
    <row r="333" spans="1:12" ht="30" x14ac:dyDescent="0.25">
      <c r="A333" s="32"/>
      <c r="B333" s="2" t="s">
        <v>10</v>
      </c>
      <c r="C333" s="30">
        <f>C334+C335</f>
        <v>5370000</v>
      </c>
      <c r="D333" s="30">
        <f t="shared" ref="D333" si="111">D335</f>
        <v>0</v>
      </c>
      <c r="E333" s="30">
        <f>E335</f>
        <v>195000</v>
      </c>
      <c r="F333" s="30">
        <f t="shared" ref="F333:H333" si="112">F335</f>
        <v>0</v>
      </c>
      <c r="G333" s="30">
        <f t="shared" si="112"/>
        <v>0</v>
      </c>
      <c r="H333" s="30">
        <f t="shared" si="112"/>
        <v>0</v>
      </c>
      <c r="I333" s="14"/>
      <c r="J333" s="14"/>
      <c r="K333" s="14"/>
      <c r="L333" s="80"/>
    </row>
    <row r="334" spans="1:12" ht="45" x14ac:dyDescent="0.25">
      <c r="A334" s="32"/>
      <c r="B334" s="2"/>
      <c r="C334" s="30">
        <v>5370000</v>
      </c>
      <c r="D334" s="30"/>
      <c r="E334" s="30"/>
      <c r="F334" s="30"/>
      <c r="G334" s="30"/>
      <c r="H334" s="30"/>
      <c r="I334" s="14"/>
      <c r="J334" s="14"/>
      <c r="K334" s="14"/>
      <c r="L334" s="138" t="s">
        <v>507</v>
      </c>
    </row>
    <row r="335" spans="1:12" ht="30" x14ac:dyDescent="0.25">
      <c r="A335" s="32"/>
      <c r="B335" s="3"/>
      <c r="C335" s="120"/>
      <c r="D335" s="120"/>
      <c r="E335" s="120">
        <v>195000</v>
      </c>
      <c r="F335" s="120"/>
      <c r="G335" s="120"/>
      <c r="H335" s="120"/>
      <c r="I335" s="35"/>
      <c r="J335" s="35"/>
      <c r="K335" s="35"/>
      <c r="L335" s="138" t="s">
        <v>497</v>
      </c>
    </row>
    <row r="336" spans="1:12" ht="45" x14ac:dyDescent="0.25">
      <c r="A336" s="32"/>
      <c r="B336" s="2" t="s">
        <v>66</v>
      </c>
      <c r="C336" s="30">
        <f>C337+C338</f>
        <v>400000</v>
      </c>
      <c r="D336" s="30">
        <f t="shared" ref="D336:H336" si="113">D337+D338</f>
        <v>0</v>
      </c>
      <c r="E336" s="30">
        <f t="shared" si="113"/>
        <v>0</v>
      </c>
      <c r="F336" s="30">
        <f t="shared" si="113"/>
        <v>0</v>
      </c>
      <c r="G336" s="30">
        <f t="shared" si="113"/>
        <v>100000</v>
      </c>
      <c r="H336" s="30">
        <f t="shared" si="113"/>
        <v>0</v>
      </c>
      <c r="I336" s="14"/>
      <c r="J336" s="14"/>
      <c r="K336" s="14"/>
      <c r="L336" s="80"/>
    </row>
    <row r="337" spans="1:12" ht="30" x14ac:dyDescent="0.25">
      <c r="A337" s="32"/>
      <c r="B337" s="3"/>
      <c r="C337" s="120">
        <v>400000</v>
      </c>
      <c r="D337" s="120"/>
      <c r="E337" s="120"/>
      <c r="F337" s="120"/>
      <c r="G337" s="120"/>
      <c r="H337" s="120"/>
      <c r="I337" s="14"/>
      <c r="J337" s="14"/>
      <c r="K337" s="14"/>
      <c r="L337" s="80" t="s">
        <v>498</v>
      </c>
    </row>
    <row r="338" spans="1:12" ht="60" x14ac:dyDescent="0.25">
      <c r="A338" s="32"/>
      <c r="B338" s="16"/>
      <c r="C338" s="120"/>
      <c r="D338" s="120"/>
      <c r="E338" s="120"/>
      <c r="F338" s="120"/>
      <c r="G338" s="120">
        <v>100000</v>
      </c>
      <c r="H338" s="120"/>
      <c r="I338" s="14"/>
      <c r="J338" s="14"/>
      <c r="K338" s="14"/>
      <c r="L338" s="80" t="s">
        <v>499</v>
      </c>
    </row>
    <row r="339" spans="1:12" ht="60" x14ac:dyDescent="0.25">
      <c r="A339" s="32"/>
      <c r="B339" s="7" t="s">
        <v>82</v>
      </c>
      <c r="C339" s="30">
        <f>C340</f>
        <v>500000</v>
      </c>
      <c r="D339" s="30">
        <f t="shared" ref="D339:K339" si="114">D340</f>
        <v>0</v>
      </c>
      <c r="E339" s="30">
        <f t="shared" si="114"/>
        <v>0</v>
      </c>
      <c r="F339" s="30">
        <f t="shared" si="114"/>
        <v>0</v>
      </c>
      <c r="G339" s="30">
        <f t="shared" si="114"/>
        <v>0</v>
      </c>
      <c r="H339" s="30">
        <f t="shared" si="114"/>
        <v>0</v>
      </c>
      <c r="I339" s="14">
        <f t="shared" si="114"/>
        <v>0</v>
      </c>
      <c r="J339" s="14">
        <f t="shared" si="114"/>
        <v>0</v>
      </c>
      <c r="K339" s="14">
        <f t="shared" si="114"/>
        <v>0</v>
      </c>
      <c r="L339" s="80"/>
    </row>
    <row r="340" spans="1:12" ht="30" x14ac:dyDescent="0.25">
      <c r="A340" s="32"/>
      <c r="B340" s="3"/>
      <c r="C340" s="120">
        <v>500000</v>
      </c>
      <c r="D340" s="120"/>
      <c r="E340" s="120"/>
      <c r="F340" s="120"/>
      <c r="G340" s="120"/>
      <c r="H340" s="120"/>
      <c r="I340" s="14"/>
      <c r="J340" s="14"/>
      <c r="K340" s="14"/>
      <c r="L340" s="80" t="s">
        <v>500</v>
      </c>
    </row>
    <row r="341" spans="1:12" ht="45" x14ac:dyDescent="0.25">
      <c r="A341" s="32"/>
      <c r="B341" s="46" t="s">
        <v>311</v>
      </c>
      <c r="C341" s="30">
        <f>C342</f>
        <v>4100000</v>
      </c>
      <c r="D341" s="31"/>
      <c r="E341" s="31"/>
      <c r="F341" s="13"/>
      <c r="G341" s="31"/>
      <c r="H341" s="13"/>
      <c r="I341" s="14"/>
      <c r="J341" s="14"/>
      <c r="K341" s="14"/>
      <c r="L341" s="80"/>
    </row>
    <row r="342" spans="1:12" ht="45" x14ac:dyDescent="0.25">
      <c r="A342" s="32"/>
      <c r="B342" s="3"/>
      <c r="C342" s="120">
        <v>4100000</v>
      </c>
      <c r="D342" s="120"/>
      <c r="E342" s="120"/>
      <c r="F342" s="120"/>
      <c r="G342" s="120"/>
      <c r="H342" s="120"/>
      <c r="I342" s="14"/>
      <c r="J342" s="14"/>
      <c r="K342" s="14"/>
      <c r="L342" s="138" t="s">
        <v>507</v>
      </c>
    </row>
    <row r="343" spans="1:12" ht="30" x14ac:dyDescent="0.25">
      <c r="A343" s="32"/>
      <c r="B343" s="7" t="s">
        <v>170</v>
      </c>
      <c r="C343" s="30">
        <f>C346</f>
        <v>4451000</v>
      </c>
      <c r="D343" s="30">
        <f t="shared" ref="D343:F343" si="115">D344+D345</f>
        <v>0</v>
      </c>
      <c r="E343" s="30">
        <f t="shared" si="115"/>
        <v>0</v>
      </c>
      <c r="F343" s="30">
        <f t="shared" si="115"/>
        <v>0</v>
      </c>
      <c r="G343" s="30">
        <f>G344+G345+G347+G348</f>
        <v>3401966</v>
      </c>
      <c r="H343" s="30">
        <f>H344+H345+H347+H348</f>
        <v>3401966</v>
      </c>
      <c r="I343" s="14"/>
      <c r="J343" s="14"/>
      <c r="K343" s="14"/>
      <c r="L343" s="80"/>
    </row>
    <row r="344" spans="1:12" ht="45" x14ac:dyDescent="0.25">
      <c r="A344" s="32"/>
      <c r="B344" s="37"/>
      <c r="C344" s="120"/>
      <c r="D344" s="120"/>
      <c r="E344" s="120"/>
      <c r="F344" s="120"/>
      <c r="G344" s="120">
        <v>2000000</v>
      </c>
      <c r="H344" s="120">
        <v>2000000</v>
      </c>
      <c r="I344" s="14"/>
      <c r="J344" s="14"/>
      <c r="K344" s="14"/>
      <c r="L344" s="80" t="s">
        <v>256</v>
      </c>
    </row>
    <row r="345" spans="1:12" ht="15" hidden="1" x14ac:dyDescent="0.25">
      <c r="A345" s="32"/>
      <c r="B345" s="37"/>
      <c r="C345" s="120"/>
      <c r="D345" s="120"/>
      <c r="E345" s="120"/>
      <c r="F345" s="120"/>
      <c r="G345" s="120"/>
      <c r="H345" s="120"/>
      <c r="I345" s="14"/>
      <c r="J345" s="14"/>
      <c r="K345" s="14"/>
      <c r="L345" s="80"/>
    </row>
    <row r="346" spans="1:12" ht="30" x14ac:dyDescent="0.25">
      <c r="A346" s="32"/>
      <c r="B346" s="37"/>
      <c r="C346" s="120">
        <v>4451000</v>
      </c>
      <c r="D346" s="120"/>
      <c r="E346" s="120"/>
      <c r="F346" s="120"/>
      <c r="G346" s="120"/>
      <c r="H346" s="120"/>
      <c r="I346" s="14"/>
      <c r="J346" s="14"/>
      <c r="K346" s="14"/>
      <c r="L346" s="80" t="s">
        <v>500</v>
      </c>
    </row>
    <row r="347" spans="1:12" ht="60" x14ac:dyDescent="0.25">
      <c r="A347" s="32"/>
      <c r="B347" s="37"/>
      <c r="C347" s="120"/>
      <c r="D347" s="120"/>
      <c r="E347" s="120"/>
      <c r="F347" s="120"/>
      <c r="G347" s="120">
        <v>1401966</v>
      </c>
      <c r="H347" s="120">
        <v>1401966</v>
      </c>
      <c r="I347" s="14"/>
      <c r="J347" s="14"/>
      <c r="K347" s="14"/>
      <c r="L347" s="80" t="s">
        <v>306</v>
      </c>
    </row>
    <row r="348" spans="1:12" ht="20.25" hidden="1" customHeight="1" x14ac:dyDescent="0.25">
      <c r="A348" s="32"/>
      <c r="B348" s="37"/>
      <c r="C348" s="120"/>
      <c r="D348" s="120"/>
      <c r="E348" s="120"/>
      <c r="F348" s="120"/>
      <c r="G348" s="120"/>
      <c r="H348" s="120"/>
      <c r="I348" s="14"/>
      <c r="J348" s="14"/>
      <c r="K348" s="14"/>
      <c r="L348" s="80"/>
    </row>
    <row r="349" spans="1:12" ht="30" x14ac:dyDescent="0.25">
      <c r="A349" s="32"/>
      <c r="B349" s="2" t="s">
        <v>229</v>
      </c>
      <c r="C349" s="30">
        <f>SUM(C350:C352)</f>
        <v>950000</v>
      </c>
      <c r="D349" s="30">
        <f t="shared" ref="D349:F349" si="116">SUM(D350:D351)</f>
        <v>0</v>
      </c>
      <c r="E349" s="30">
        <f t="shared" si="116"/>
        <v>0</v>
      </c>
      <c r="F349" s="30">
        <f t="shared" si="116"/>
        <v>0</v>
      </c>
      <c r="G349" s="30">
        <f>SUM(G350:G351)</f>
        <v>380000</v>
      </c>
      <c r="H349" s="30">
        <f>SUM(H350:H351)</f>
        <v>380000</v>
      </c>
      <c r="I349" s="14"/>
      <c r="J349" s="14"/>
      <c r="K349" s="14"/>
      <c r="L349" s="80"/>
    </row>
    <row r="350" spans="1:12" ht="38.25" customHeight="1" x14ac:dyDescent="0.25">
      <c r="A350" s="32"/>
      <c r="B350" s="8"/>
      <c r="C350" s="120"/>
      <c r="D350" s="120"/>
      <c r="E350" s="120"/>
      <c r="F350" s="120"/>
      <c r="G350" s="120">
        <v>380000</v>
      </c>
      <c r="H350" s="120">
        <v>380000</v>
      </c>
      <c r="I350" s="14"/>
      <c r="J350" s="14"/>
      <c r="K350" s="14"/>
      <c r="L350" s="138" t="s">
        <v>427</v>
      </c>
    </row>
    <row r="351" spans="1:12" ht="15" hidden="1" x14ac:dyDescent="0.25">
      <c r="A351" s="32"/>
      <c r="B351" s="4"/>
      <c r="C351" s="120"/>
      <c r="D351" s="120"/>
      <c r="E351" s="120"/>
      <c r="F351" s="120"/>
      <c r="G351" s="120"/>
      <c r="H351" s="120"/>
      <c r="I351" s="14"/>
      <c r="J351" s="14"/>
      <c r="K351" s="14"/>
      <c r="L351" s="80"/>
    </row>
    <row r="352" spans="1:12" ht="45" x14ac:dyDescent="0.25">
      <c r="A352" s="32"/>
      <c r="B352" s="5"/>
      <c r="C352" s="120">
        <v>950000</v>
      </c>
      <c r="D352" s="13"/>
      <c r="E352" s="14"/>
      <c r="F352" s="14"/>
      <c r="G352" s="33"/>
      <c r="H352" s="14"/>
      <c r="I352" s="14"/>
      <c r="J352" s="14"/>
      <c r="K352" s="14"/>
      <c r="L352" s="138" t="s">
        <v>507</v>
      </c>
    </row>
    <row r="353" spans="1:12" ht="99.75" x14ac:dyDescent="0.25">
      <c r="A353" s="11" t="s">
        <v>257</v>
      </c>
      <c r="B353" s="39" t="s">
        <v>258</v>
      </c>
      <c r="C353" s="27">
        <f>C354</f>
        <v>0</v>
      </c>
      <c r="D353" s="27">
        <f t="shared" ref="D353:H353" si="117">D354</f>
        <v>0</v>
      </c>
      <c r="E353" s="27">
        <f t="shared" si="117"/>
        <v>8558000</v>
      </c>
      <c r="F353" s="27">
        <f t="shared" si="117"/>
        <v>0</v>
      </c>
      <c r="G353" s="27">
        <f t="shared" si="117"/>
        <v>860000</v>
      </c>
      <c r="H353" s="27">
        <f t="shared" si="117"/>
        <v>0</v>
      </c>
      <c r="I353" s="14"/>
      <c r="J353" s="14"/>
      <c r="K353" s="14"/>
      <c r="L353" s="80"/>
    </row>
    <row r="354" spans="1:12" ht="15" x14ac:dyDescent="0.25">
      <c r="A354" s="32"/>
      <c r="B354" s="38" t="s">
        <v>67</v>
      </c>
      <c r="C354" s="28">
        <f>C355+C356+C357</f>
        <v>0</v>
      </c>
      <c r="D354" s="28">
        <f t="shared" ref="D354:H354" si="118">D355+D356+D357</f>
        <v>0</v>
      </c>
      <c r="E354" s="28">
        <f t="shared" si="118"/>
        <v>8558000</v>
      </c>
      <c r="F354" s="28">
        <f t="shared" si="118"/>
        <v>0</v>
      </c>
      <c r="G354" s="28">
        <f t="shared" si="118"/>
        <v>860000</v>
      </c>
      <c r="H354" s="28">
        <f t="shared" si="118"/>
        <v>0</v>
      </c>
      <c r="I354" s="14"/>
      <c r="J354" s="14"/>
      <c r="K354" s="14"/>
      <c r="L354" s="80"/>
    </row>
    <row r="355" spans="1:12" ht="45" x14ac:dyDescent="0.25">
      <c r="A355" s="32"/>
      <c r="B355" s="37"/>
      <c r="C355" s="120"/>
      <c r="D355" s="120"/>
      <c r="E355" s="120"/>
      <c r="F355" s="120"/>
      <c r="G355" s="120">
        <v>600000</v>
      </c>
      <c r="H355" s="120"/>
      <c r="I355" s="14"/>
      <c r="J355" s="14"/>
      <c r="K355" s="14"/>
      <c r="L355" s="80" t="s">
        <v>324</v>
      </c>
    </row>
    <row r="356" spans="1:12" s="188" customFormat="1" ht="45" x14ac:dyDescent="0.25">
      <c r="A356" s="179"/>
      <c r="B356" s="191"/>
      <c r="C356" s="181"/>
      <c r="D356" s="181"/>
      <c r="E356" s="181">
        <v>8558000</v>
      </c>
      <c r="F356" s="181"/>
      <c r="G356" s="181"/>
      <c r="H356" s="181"/>
      <c r="I356" s="192"/>
      <c r="J356" s="192"/>
      <c r="K356" s="192"/>
      <c r="L356" s="183" t="s">
        <v>532</v>
      </c>
    </row>
    <row r="357" spans="1:12" ht="30" x14ac:dyDescent="0.25">
      <c r="A357" s="32"/>
      <c r="B357" s="16"/>
      <c r="C357" s="120"/>
      <c r="D357" s="120"/>
      <c r="E357" s="120"/>
      <c r="F357" s="120"/>
      <c r="G357" s="120">
        <v>260000</v>
      </c>
      <c r="H357" s="120"/>
      <c r="I357" s="14"/>
      <c r="J357" s="14"/>
      <c r="K357" s="14"/>
      <c r="L357" s="80" t="s">
        <v>501</v>
      </c>
    </row>
    <row r="358" spans="1:12" ht="71.25" x14ac:dyDescent="0.25">
      <c r="A358" s="11" t="s">
        <v>259</v>
      </c>
      <c r="B358" s="71" t="s">
        <v>260</v>
      </c>
      <c r="C358" s="27">
        <f>C359</f>
        <v>0</v>
      </c>
      <c r="D358" s="27">
        <f t="shared" ref="D358:H359" si="119">D359</f>
        <v>0</v>
      </c>
      <c r="E358" s="27">
        <f t="shared" si="119"/>
        <v>0</v>
      </c>
      <c r="F358" s="27">
        <f t="shared" si="119"/>
        <v>41058000</v>
      </c>
      <c r="G358" s="27">
        <f t="shared" si="119"/>
        <v>0</v>
      </c>
      <c r="H358" s="27">
        <f t="shared" si="119"/>
        <v>0</v>
      </c>
      <c r="I358" s="14"/>
      <c r="J358" s="14"/>
      <c r="K358" s="14"/>
      <c r="L358" s="80"/>
    </row>
    <row r="359" spans="1:12" ht="15" x14ac:dyDescent="0.25">
      <c r="A359" s="32"/>
      <c r="B359" s="7" t="s">
        <v>67</v>
      </c>
      <c r="C359" s="28">
        <f>C360</f>
        <v>0</v>
      </c>
      <c r="D359" s="28">
        <f t="shared" si="119"/>
        <v>0</v>
      </c>
      <c r="E359" s="28">
        <f t="shared" si="119"/>
        <v>0</v>
      </c>
      <c r="F359" s="28">
        <f t="shared" si="119"/>
        <v>41058000</v>
      </c>
      <c r="G359" s="28">
        <f t="shared" si="119"/>
        <v>0</v>
      </c>
      <c r="H359" s="28">
        <f t="shared" si="119"/>
        <v>0</v>
      </c>
      <c r="I359" s="14"/>
      <c r="J359" s="14"/>
      <c r="K359" s="14"/>
      <c r="L359" s="80"/>
    </row>
    <row r="360" spans="1:12" ht="30" x14ac:dyDescent="0.25">
      <c r="A360" s="32"/>
      <c r="B360" s="84"/>
      <c r="C360" s="120"/>
      <c r="D360" s="120"/>
      <c r="E360" s="120"/>
      <c r="F360" s="120">
        <f>44300000-3242000</f>
        <v>41058000</v>
      </c>
      <c r="G360" s="120"/>
      <c r="H360" s="120"/>
      <c r="I360" s="14"/>
      <c r="J360" s="14"/>
      <c r="K360" s="14"/>
      <c r="L360" s="80" t="s">
        <v>325</v>
      </c>
    </row>
    <row r="361" spans="1:12" ht="71.25" x14ac:dyDescent="0.25">
      <c r="A361" s="32" t="s">
        <v>137</v>
      </c>
      <c r="B361" s="17" t="s">
        <v>83</v>
      </c>
      <c r="C361" s="31">
        <f>C362</f>
        <v>435400</v>
      </c>
      <c r="D361" s="31">
        <f t="shared" ref="D361:H361" si="120">D362</f>
        <v>0</v>
      </c>
      <c r="E361" s="31">
        <f t="shared" si="120"/>
        <v>0</v>
      </c>
      <c r="F361" s="31">
        <f t="shared" si="120"/>
        <v>0</v>
      </c>
      <c r="G361" s="31">
        <f t="shared" si="120"/>
        <v>0</v>
      </c>
      <c r="H361" s="31">
        <f t="shared" si="120"/>
        <v>0</v>
      </c>
      <c r="I361" s="14"/>
      <c r="J361" s="14"/>
      <c r="K361" s="14"/>
      <c r="L361" s="80"/>
    </row>
    <row r="362" spans="1:12" ht="34.5" customHeight="1" x14ac:dyDescent="0.25">
      <c r="A362" s="53"/>
      <c r="B362" s="2" t="s">
        <v>170</v>
      </c>
      <c r="C362" s="30">
        <f>C363</f>
        <v>435400</v>
      </c>
      <c r="D362" s="30">
        <f t="shared" ref="D362:H362" si="121">D363</f>
        <v>0</v>
      </c>
      <c r="E362" s="30">
        <f t="shared" si="121"/>
        <v>0</v>
      </c>
      <c r="F362" s="30">
        <f t="shared" si="121"/>
        <v>0</v>
      </c>
      <c r="G362" s="30">
        <f t="shared" si="121"/>
        <v>0</v>
      </c>
      <c r="H362" s="30">
        <f t="shared" si="121"/>
        <v>0</v>
      </c>
      <c r="I362" s="14"/>
      <c r="J362" s="14"/>
      <c r="K362" s="14"/>
      <c r="L362" s="80"/>
    </row>
    <row r="363" spans="1:12" ht="45" x14ac:dyDescent="0.25">
      <c r="A363" s="53"/>
      <c r="B363" s="16"/>
      <c r="C363" s="120">
        <v>435400</v>
      </c>
      <c r="D363" s="120"/>
      <c r="E363" s="120"/>
      <c r="F363" s="120"/>
      <c r="G363" s="120"/>
      <c r="H363" s="120"/>
      <c r="I363" s="14"/>
      <c r="J363" s="14"/>
      <c r="K363" s="14"/>
      <c r="L363" s="80" t="s">
        <v>428</v>
      </c>
    </row>
    <row r="364" spans="1:12" ht="71.25" x14ac:dyDescent="0.25">
      <c r="A364" s="32">
        <v>23</v>
      </c>
      <c r="B364" s="6" t="s">
        <v>79</v>
      </c>
      <c r="C364" s="31">
        <f t="shared" ref="C364:H364" si="122">C365+C370+C377</f>
        <v>0</v>
      </c>
      <c r="D364" s="31">
        <f t="shared" si="122"/>
        <v>0</v>
      </c>
      <c r="E364" s="31">
        <f t="shared" si="122"/>
        <v>4757536</v>
      </c>
      <c r="F364" s="31">
        <f t="shared" si="122"/>
        <v>1189274</v>
      </c>
      <c r="G364" s="31">
        <f t="shared" si="122"/>
        <v>35836830</v>
      </c>
      <c r="H364" s="31">
        <f t="shared" si="122"/>
        <v>35574136</v>
      </c>
      <c r="I364" s="14"/>
      <c r="J364" s="14"/>
      <c r="K364" s="14"/>
      <c r="L364" s="80"/>
    </row>
    <row r="365" spans="1:12" ht="57" x14ac:dyDescent="0.25">
      <c r="A365" s="32" t="s">
        <v>138</v>
      </c>
      <c r="B365" s="6" t="s">
        <v>139</v>
      </c>
      <c r="C365" s="31">
        <f>C366</f>
        <v>0</v>
      </c>
      <c r="D365" s="31">
        <f t="shared" ref="D365:F366" si="123">D366</f>
        <v>0</v>
      </c>
      <c r="E365" s="31">
        <f>E366</f>
        <v>1757536</v>
      </c>
      <c r="F365" s="31">
        <f t="shared" ref="F365:H365" si="124">F366</f>
        <v>0</v>
      </c>
      <c r="G365" s="31">
        <f t="shared" si="124"/>
        <v>1476872</v>
      </c>
      <c r="H365" s="31">
        <f t="shared" si="124"/>
        <v>0</v>
      </c>
      <c r="I365" s="14"/>
      <c r="J365" s="14"/>
      <c r="K365" s="14"/>
      <c r="L365" s="80"/>
    </row>
    <row r="366" spans="1:12" s="188" customFormat="1" ht="45" x14ac:dyDescent="0.25">
      <c r="A366" s="193"/>
      <c r="B366" s="185" t="s">
        <v>66</v>
      </c>
      <c r="C366" s="194">
        <f t="shared" ref="C366:D366" si="125">C367</f>
        <v>0</v>
      </c>
      <c r="D366" s="194">
        <f t="shared" si="125"/>
        <v>0</v>
      </c>
      <c r="E366" s="194">
        <f>E367+E368+E369</f>
        <v>1757536</v>
      </c>
      <c r="F366" s="194">
        <f t="shared" si="123"/>
        <v>0</v>
      </c>
      <c r="G366" s="194">
        <f>G367+G368</f>
        <v>1476872</v>
      </c>
      <c r="H366" s="194">
        <f>H367+H368</f>
        <v>0</v>
      </c>
      <c r="I366" s="192"/>
      <c r="J366" s="192"/>
      <c r="K366" s="192"/>
      <c r="L366" s="183"/>
    </row>
    <row r="367" spans="1:12" s="188" customFormat="1" ht="30" x14ac:dyDescent="0.25">
      <c r="A367" s="193"/>
      <c r="B367" s="195"/>
      <c r="C367" s="181"/>
      <c r="D367" s="181"/>
      <c r="E367" s="181"/>
      <c r="F367" s="181"/>
      <c r="G367" s="181">
        <v>1076872</v>
      </c>
      <c r="H367" s="181"/>
      <c r="I367" s="187"/>
      <c r="J367" s="187"/>
      <c r="K367" s="187"/>
      <c r="L367" s="183" t="s">
        <v>319</v>
      </c>
    </row>
    <row r="368" spans="1:12" s="188" customFormat="1" ht="75" x14ac:dyDescent="0.25">
      <c r="A368" s="193"/>
      <c r="B368" s="195"/>
      <c r="C368" s="181"/>
      <c r="D368" s="181"/>
      <c r="E368" s="181"/>
      <c r="F368" s="181"/>
      <c r="G368" s="181">
        <v>400000</v>
      </c>
      <c r="H368" s="181"/>
      <c r="I368" s="187"/>
      <c r="J368" s="187"/>
      <c r="K368" s="187"/>
      <c r="L368" s="183" t="s">
        <v>502</v>
      </c>
    </row>
    <row r="369" spans="1:12" s="188" customFormat="1" ht="30" customHeight="1" x14ac:dyDescent="0.25">
      <c r="A369" s="196"/>
      <c r="B369" s="197"/>
      <c r="C369" s="181"/>
      <c r="D369" s="181"/>
      <c r="E369" s="181">
        <f>3257536-1500000</f>
        <v>1757536</v>
      </c>
      <c r="F369" s="181"/>
      <c r="G369" s="181"/>
      <c r="H369" s="181"/>
      <c r="I369" s="192"/>
      <c r="J369" s="192"/>
      <c r="K369" s="192"/>
      <c r="L369" s="183" t="s">
        <v>503</v>
      </c>
    </row>
    <row r="370" spans="1:12" ht="60" x14ac:dyDescent="0.2">
      <c r="A370" s="40" t="s">
        <v>84</v>
      </c>
      <c r="B370" s="85" t="s">
        <v>429</v>
      </c>
      <c r="C370" s="31">
        <f>C371</f>
        <v>0</v>
      </c>
      <c r="D370" s="31">
        <f t="shared" ref="D370:K370" si="126">D371</f>
        <v>0</v>
      </c>
      <c r="E370" s="31">
        <f t="shared" si="126"/>
        <v>0</v>
      </c>
      <c r="F370" s="31">
        <f t="shared" si="126"/>
        <v>1189274</v>
      </c>
      <c r="G370" s="31">
        <f t="shared" si="126"/>
        <v>4968034</v>
      </c>
      <c r="H370" s="31">
        <f t="shared" si="126"/>
        <v>8282212</v>
      </c>
      <c r="I370" s="57">
        <f t="shared" si="126"/>
        <v>0</v>
      </c>
      <c r="J370" s="57">
        <f t="shared" si="126"/>
        <v>0</v>
      </c>
      <c r="K370" s="57">
        <f t="shared" si="126"/>
        <v>0</v>
      </c>
      <c r="L370" s="80"/>
    </row>
    <row r="371" spans="1:12" ht="30.75" customHeight="1" x14ac:dyDescent="0.25">
      <c r="A371" s="40"/>
      <c r="B371" s="7" t="s">
        <v>66</v>
      </c>
      <c r="C371" s="30">
        <f>C372+C373+C374+C375+C376</f>
        <v>0</v>
      </c>
      <c r="D371" s="30">
        <f t="shared" ref="D371:H371" si="127">D372+D373+D374+D375+D376</f>
        <v>0</v>
      </c>
      <c r="E371" s="30">
        <f t="shared" si="127"/>
        <v>0</v>
      </c>
      <c r="F371" s="30">
        <f t="shared" si="127"/>
        <v>1189274</v>
      </c>
      <c r="G371" s="30">
        <f t="shared" si="127"/>
        <v>4968034</v>
      </c>
      <c r="H371" s="30">
        <f t="shared" si="127"/>
        <v>8282212</v>
      </c>
      <c r="I371" s="14"/>
      <c r="J371" s="14"/>
      <c r="K371" s="14"/>
      <c r="L371" s="80"/>
    </row>
    <row r="372" spans="1:12" ht="60" x14ac:dyDescent="0.25">
      <c r="A372" s="40"/>
      <c r="B372" s="5"/>
      <c r="C372" s="120"/>
      <c r="D372" s="120"/>
      <c r="E372" s="120"/>
      <c r="F372" s="120">
        <v>1189274</v>
      </c>
      <c r="G372" s="120"/>
      <c r="H372" s="120"/>
      <c r="I372" s="14"/>
      <c r="J372" s="14"/>
      <c r="K372" s="14"/>
      <c r="L372" s="80" t="s">
        <v>326</v>
      </c>
    </row>
    <row r="373" spans="1:12" ht="75" x14ac:dyDescent="0.25">
      <c r="A373" s="40"/>
      <c r="B373" s="5"/>
      <c r="C373" s="120"/>
      <c r="D373" s="120"/>
      <c r="E373" s="120"/>
      <c r="F373" s="120"/>
      <c r="G373" s="120">
        <v>85822</v>
      </c>
      <c r="H373" s="120"/>
      <c r="I373" s="14"/>
      <c r="J373" s="14"/>
      <c r="K373" s="14"/>
      <c r="L373" s="80" t="s">
        <v>504</v>
      </c>
    </row>
    <row r="374" spans="1:12" ht="75" x14ac:dyDescent="0.25">
      <c r="A374" s="40"/>
      <c r="B374" s="5"/>
      <c r="C374" s="120"/>
      <c r="D374" s="120"/>
      <c r="E374" s="120"/>
      <c r="F374" s="120"/>
      <c r="G374" s="120">
        <f>5000000-3400000</f>
        <v>1600000</v>
      </c>
      <c r="H374" s="120"/>
      <c r="I374" s="14"/>
      <c r="J374" s="14"/>
      <c r="K374" s="14"/>
      <c r="L374" s="80" t="s">
        <v>505</v>
      </c>
    </row>
    <row r="375" spans="1:12" ht="30" x14ac:dyDescent="0.25">
      <c r="A375" s="40"/>
      <c r="B375" s="5"/>
      <c r="C375" s="120"/>
      <c r="D375" s="120"/>
      <c r="E375" s="120"/>
      <c r="F375" s="120"/>
      <c r="G375" s="120">
        <v>3282212</v>
      </c>
      <c r="H375" s="120">
        <v>8282212</v>
      </c>
      <c r="I375" s="14"/>
      <c r="J375" s="14"/>
      <c r="K375" s="14"/>
      <c r="L375" s="177" t="s">
        <v>319</v>
      </c>
    </row>
    <row r="376" spans="1:12" ht="33.75" hidden="1" customHeight="1" x14ac:dyDescent="0.25">
      <c r="A376" s="40"/>
      <c r="B376" s="5"/>
      <c r="C376" s="120"/>
      <c r="D376" s="120"/>
      <c r="E376" s="120"/>
      <c r="F376" s="120"/>
      <c r="G376" s="120"/>
      <c r="I376" s="14"/>
      <c r="J376" s="14"/>
      <c r="K376" s="14"/>
      <c r="L376" s="43"/>
    </row>
    <row r="377" spans="1:12" ht="71.25" x14ac:dyDescent="0.2">
      <c r="A377" s="32" t="s">
        <v>85</v>
      </c>
      <c r="B377" s="86" t="s">
        <v>430</v>
      </c>
      <c r="C377" s="31">
        <f>C378</f>
        <v>0</v>
      </c>
      <c r="D377" s="31">
        <f t="shared" ref="D377:H377" si="128">D378</f>
        <v>0</v>
      </c>
      <c r="E377" s="31">
        <f t="shared" si="128"/>
        <v>3000000</v>
      </c>
      <c r="F377" s="31">
        <f t="shared" si="128"/>
        <v>0</v>
      </c>
      <c r="G377" s="31">
        <f t="shared" si="128"/>
        <v>29391924</v>
      </c>
      <c r="H377" s="31">
        <f t="shared" si="128"/>
        <v>27291924</v>
      </c>
      <c r="I377" s="57"/>
      <c r="J377" s="57"/>
      <c r="K377" s="57"/>
      <c r="L377" s="80"/>
    </row>
    <row r="378" spans="1:12" ht="29.25" customHeight="1" x14ac:dyDescent="0.25">
      <c r="A378" s="32"/>
      <c r="B378" s="7" t="s">
        <v>66</v>
      </c>
      <c r="C378" s="30">
        <f>C379+C380+C381+C382+C383+C385</f>
        <v>0</v>
      </c>
      <c r="D378" s="30">
        <f t="shared" ref="D378:G378" si="129">D379+D380+D381+D382+D383+D385</f>
        <v>0</v>
      </c>
      <c r="E378" s="30">
        <f>E379+E380+E381+E382+E383+E385+E384</f>
        <v>3000000</v>
      </c>
      <c r="F378" s="30">
        <f t="shared" si="129"/>
        <v>0</v>
      </c>
      <c r="G378" s="30">
        <f t="shared" si="129"/>
        <v>29391924</v>
      </c>
      <c r="H378" s="30">
        <f>H379+H380+H381+H382+H383+H385+H386</f>
        <v>27291924</v>
      </c>
      <c r="I378" s="57"/>
      <c r="J378" s="57"/>
      <c r="K378" s="57"/>
      <c r="L378" s="80"/>
    </row>
    <row r="379" spans="1:12" ht="15" x14ac:dyDescent="0.25">
      <c r="A379" s="32"/>
      <c r="B379" s="43"/>
      <c r="C379" s="120"/>
      <c r="D379" s="120"/>
      <c r="E379" s="120"/>
      <c r="F379" s="120"/>
      <c r="G379" s="120"/>
      <c r="H379" s="120">
        <f>26991924</f>
        <v>26991924</v>
      </c>
      <c r="I379" s="14"/>
      <c r="J379" s="14"/>
      <c r="K379" s="41"/>
      <c r="L379" s="202" t="s">
        <v>506</v>
      </c>
    </row>
    <row r="380" spans="1:12" ht="30.75" customHeight="1" x14ac:dyDescent="0.25">
      <c r="A380" s="32"/>
      <c r="B380" s="43"/>
      <c r="C380" s="120"/>
      <c r="D380" s="120"/>
      <c r="E380" s="120"/>
      <c r="F380" s="120"/>
      <c r="G380" s="120">
        <v>13074000</v>
      </c>
      <c r="H380" s="120"/>
      <c r="I380" s="14"/>
      <c r="J380" s="14"/>
      <c r="K380" s="41"/>
      <c r="L380" s="203"/>
    </row>
    <row r="381" spans="1:12" ht="36" customHeight="1" x14ac:dyDescent="0.25">
      <c r="A381" s="32"/>
      <c r="B381" s="43"/>
      <c r="C381" s="120"/>
      <c r="D381" s="120"/>
      <c r="E381" s="120"/>
      <c r="F381" s="120"/>
      <c r="G381" s="120">
        <v>13317924</v>
      </c>
      <c r="H381" s="120"/>
      <c r="I381" s="14"/>
      <c r="J381" s="14"/>
      <c r="K381" s="41"/>
      <c r="L381" s="204"/>
    </row>
    <row r="382" spans="1:12" ht="89.25" hidden="1" customHeight="1" x14ac:dyDescent="0.25">
      <c r="A382" s="32"/>
      <c r="B382" s="42"/>
      <c r="C382" s="120"/>
      <c r="D382" s="120"/>
      <c r="E382" s="120"/>
      <c r="F382" s="120"/>
      <c r="G382" s="120"/>
      <c r="H382" s="120"/>
      <c r="I382" s="14"/>
      <c r="J382" s="14"/>
      <c r="K382" s="14"/>
      <c r="L382" s="80" t="s">
        <v>261</v>
      </c>
    </row>
    <row r="383" spans="1:12" ht="75" x14ac:dyDescent="0.25">
      <c r="A383" s="32"/>
      <c r="B383" s="87"/>
      <c r="C383" s="120"/>
      <c r="D383" s="120"/>
      <c r="E383" s="120"/>
      <c r="F383" s="120"/>
      <c r="G383" s="120">
        <v>3000000</v>
      </c>
      <c r="H383" s="120"/>
      <c r="I383" s="14"/>
      <c r="J383" s="14"/>
      <c r="K383" s="14"/>
      <c r="L383" s="80" t="s">
        <v>502</v>
      </c>
    </row>
    <row r="384" spans="1:12" ht="45" x14ac:dyDescent="0.25">
      <c r="A384" s="32"/>
      <c r="B384" s="42"/>
      <c r="C384" s="120"/>
      <c r="D384" s="120"/>
      <c r="E384" s="120">
        <v>3000000</v>
      </c>
      <c r="F384" s="120"/>
      <c r="G384" s="120"/>
      <c r="H384" s="120"/>
      <c r="I384" s="14"/>
      <c r="J384" s="14"/>
      <c r="K384" s="14"/>
      <c r="L384" s="80" t="s">
        <v>343</v>
      </c>
    </row>
    <row r="385" spans="1:12" ht="90" x14ac:dyDescent="0.25">
      <c r="A385" s="32"/>
      <c r="B385" s="43"/>
      <c r="C385" s="120"/>
      <c r="D385" s="120"/>
      <c r="E385" s="120"/>
      <c r="F385" s="120"/>
      <c r="G385" s="120"/>
      <c r="H385" s="120">
        <v>200000</v>
      </c>
      <c r="I385" s="14"/>
      <c r="J385" s="14"/>
      <c r="K385" s="14"/>
      <c r="L385" s="80" t="s">
        <v>431</v>
      </c>
    </row>
    <row r="386" spans="1:12" ht="45" x14ac:dyDescent="0.25">
      <c r="A386" s="32"/>
      <c r="B386" s="87"/>
      <c r="C386" s="120"/>
      <c r="D386" s="120"/>
      <c r="E386" s="120"/>
      <c r="F386" s="120"/>
      <c r="G386" s="120"/>
      <c r="H386" s="120">
        <v>100000</v>
      </c>
      <c r="I386" s="14"/>
      <c r="J386" s="14"/>
      <c r="K386" s="14"/>
      <c r="L386" s="80" t="s">
        <v>432</v>
      </c>
    </row>
    <row r="387" spans="1:12" ht="71.25" x14ac:dyDescent="0.25">
      <c r="A387" s="40" t="s">
        <v>164</v>
      </c>
      <c r="B387" s="68" t="s">
        <v>165</v>
      </c>
      <c r="C387" s="31">
        <f t="shared" ref="C387:H387" si="130">C388+C392+C395+C399</f>
        <v>0</v>
      </c>
      <c r="D387" s="31">
        <f t="shared" si="130"/>
        <v>0</v>
      </c>
      <c r="E387" s="31">
        <f t="shared" si="130"/>
        <v>0</v>
      </c>
      <c r="F387" s="31">
        <f t="shared" si="130"/>
        <v>620360</v>
      </c>
      <c r="G387" s="31">
        <f t="shared" si="130"/>
        <v>21414543</v>
      </c>
      <c r="H387" s="31">
        <f t="shared" si="130"/>
        <v>21414543</v>
      </c>
      <c r="I387" s="15"/>
      <c r="J387" s="15"/>
      <c r="K387" s="15"/>
      <c r="L387" s="80"/>
    </row>
    <row r="388" spans="1:12" ht="71.25" x14ac:dyDescent="0.25">
      <c r="A388" s="32" t="s">
        <v>186</v>
      </c>
      <c r="B388" s="68" t="s">
        <v>187</v>
      </c>
      <c r="C388" s="31">
        <f>C389</f>
        <v>0</v>
      </c>
      <c r="D388" s="31">
        <f t="shared" ref="D388:H388" si="131">D389</f>
        <v>0</v>
      </c>
      <c r="E388" s="31">
        <f t="shared" si="131"/>
        <v>0</v>
      </c>
      <c r="F388" s="31">
        <f t="shared" si="131"/>
        <v>0</v>
      </c>
      <c r="G388" s="31">
        <f t="shared" si="131"/>
        <v>945903</v>
      </c>
      <c r="H388" s="31">
        <f t="shared" si="131"/>
        <v>945903</v>
      </c>
      <c r="I388" s="15"/>
      <c r="J388" s="15"/>
      <c r="K388" s="15"/>
      <c r="L388" s="80"/>
    </row>
    <row r="389" spans="1:12" ht="30" x14ac:dyDescent="0.25">
      <c r="A389" s="32"/>
      <c r="B389" s="2" t="s">
        <v>188</v>
      </c>
      <c r="C389" s="30">
        <f>C390+C391</f>
        <v>0</v>
      </c>
      <c r="D389" s="30">
        <f t="shared" ref="D389:H389" si="132">D390+D391</f>
        <v>0</v>
      </c>
      <c r="E389" s="30">
        <f t="shared" si="132"/>
        <v>0</v>
      </c>
      <c r="F389" s="30">
        <f t="shared" si="132"/>
        <v>0</v>
      </c>
      <c r="G389" s="30">
        <f t="shared" si="132"/>
        <v>945903</v>
      </c>
      <c r="H389" s="30">
        <f t="shared" si="132"/>
        <v>945903</v>
      </c>
      <c r="I389" s="15"/>
      <c r="J389" s="15"/>
      <c r="K389" s="15"/>
      <c r="L389" s="80"/>
    </row>
    <row r="390" spans="1:12" ht="30" x14ac:dyDescent="0.25">
      <c r="A390" s="32"/>
      <c r="B390" s="164"/>
      <c r="C390" s="120"/>
      <c r="D390" s="120"/>
      <c r="E390" s="120"/>
      <c r="F390" s="120"/>
      <c r="G390" s="120">
        <v>945903</v>
      </c>
      <c r="H390" s="120">
        <v>945903</v>
      </c>
      <c r="I390" s="15"/>
      <c r="J390" s="15"/>
      <c r="K390" s="15"/>
      <c r="L390" s="80" t="s">
        <v>378</v>
      </c>
    </row>
    <row r="391" spans="1:12" ht="15" hidden="1" x14ac:dyDescent="0.25">
      <c r="A391" s="32"/>
      <c r="B391" s="164"/>
      <c r="C391" s="120"/>
      <c r="D391" s="120"/>
      <c r="E391" s="120"/>
      <c r="F391" s="120"/>
      <c r="G391" s="120"/>
      <c r="I391" s="15"/>
      <c r="J391" s="15"/>
      <c r="K391" s="15"/>
      <c r="L391" s="80"/>
    </row>
    <row r="392" spans="1:12" ht="42.75" x14ac:dyDescent="0.25">
      <c r="A392" s="32" t="s">
        <v>189</v>
      </c>
      <c r="B392" s="6" t="s">
        <v>190</v>
      </c>
      <c r="C392" s="31"/>
      <c r="D392" s="31"/>
      <c r="E392" s="31"/>
      <c r="F392" s="31"/>
      <c r="G392" s="31">
        <f>G393</f>
        <v>19700000</v>
      </c>
      <c r="H392" s="31">
        <f>H393</f>
        <v>19700000</v>
      </c>
      <c r="I392" s="15"/>
      <c r="J392" s="15"/>
      <c r="K392" s="15"/>
      <c r="L392" s="80"/>
    </row>
    <row r="393" spans="1:12" ht="60.75" customHeight="1" x14ac:dyDescent="0.25">
      <c r="A393" s="32"/>
      <c r="B393" s="2" t="s">
        <v>188</v>
      </c>
      <c r="C393" s="30"/>
      <c r="D393" s="30"/>
      <c r="E393" s="30"/>
      <c r="F393" s="30"/>
      <c r="G393" s="30">
        <f>G394</f>
        <v>19700000</v>
      </c>
      <c r="H393" s="30">
        <f>H394</f>
        <v>19700000</v>
      </c>
      <c r="I393" s="15"/>
      <c r="J393" s="15"/>
      <c r="K393" s="15"/>
      <c r="L393" s="80"/>
    </row>
    <row r="394" spans="1:12" ht="90" x14ac:dyDescent="0.25">
      <c r="A394" s="165"/>
      <c r="B394" s="4"/>
      <c r="C394" s="120"/>
      <c r="D394" s="120"/>
      <c r="E394" s="120"/>
      <c r="F394" s="120"/>
      <c r="G394" s="120">
        <v>19700000</v>
      </c>
      <c r="H394" s="120">
        <v>19700000</v>
      </c>
      <c r="I394" s="15"/>
      <c r="J394" s="15"/>
      <c r="K394" s="15"/>
      <c r="L394" s="80" t="s">
        <v>433</v>
      </c>
    </row>
    <row r="395" spans="1:12" ht="57" x14ac:dyDescent="0.25">
      <c r="A395" s="32" t="s">
        <v>166</v>
      </c>
      <c r="B395" s="68" t="s">
        <v>167</v>
      </c>
      <c r="C395" s="31">
        <f>C396</f>
        <v>0</v>
      </c>
      <c r="D395" s="31">
        <f t="shared" ref="D395:H395" si="133">D396</f>
        <v>0</v>
      </c>
      <c r="E395" s="31">
        <f t="shared" si="133"/>
        <v>0</v>
      </c>
      <c r="F395" s="31">
        <f t="shared" si="133"/>
        <v>0</v>
      </c>
      <c r="G395" s="31">
        <f t="shared" si="133"/>
        <v>768640</v>
      </c>
      <c r="H395" s="31">
        <f t="shared" si="133"/>
        <v>0</v>
      </c>
      <c r="I395" s="15"/>
      <c r="J395" s="15"/>
      <c r="K395" s="15"/>
      <c r="L395" s="80"/>
    </row>
    <row r="396" spans="1:12" ht="30" x14ac:dyDescent="0.25">
      <c r="A396" s="32"/>
      <c r="B396" s="2" t="s">
        <v>168</v>
      </c>
      <c r="C396" s="30">
        <f>C397+C398</f>
        <v>0</v>
      </c>
      <c r="D396" s="30">
        <f t="shared" ref="D396:H396" si="134">D397+D398</f>
        <v>0</v>
      </c>
      <c r="E396" s="30">
        <f t="shared" si="134"/>
        <v>0</v>
      </c>
      <c r="F396" s="30">
        <f t="shared" si="134"/>
        <v>0</v>
      </c>
      <c r="G396" s="30">
        <f t="shared" si="134"/>
        <v>768640</v>
      </c>
      <c r="H396" s="30">
        <f t="shared" si="134"/>
        <v>0</v>
      </c>
      <c r="I396" s="15"/>
      <c r="J396" s="15"/>
      <c r="K396" s="15"/>
      <c r="L396" s="80"/>
    </row>
    <row r="397" spans="1:12" ht="90" x14ac:dyDescent="0.25">
      <c r="A397" s="32"/>
      <c r="B397" s="4" t="s">
        <v>278</v>
      </c>
      <c r="C397" s="120"/>
      <c r="D397" s="120"/>
      <c r="E397" s="120"/>
      <c r="F397" s="120"/>
      <c r="G397" s="120">
        <v>764540</v>
      </c>
      <c r="H397" s="120"/>
      <c r="I397" s="15"/>
      <c r="J397" s="15"/>
      <c r="K397" s="15"/>
      <c r="L397" s="80" t="s">
        <v>290</v>
      </c>
    </row>
    <row r="398" spans="1:12" ht="90" x14ac:dyDescent="0.25">
      <c r="A398" s="32"/>
      <c r="B398" s="4" t="s">
        <v>279</v>
      </c>
      <c r="C398" s="120"/>
      <c r="D398" s="120"/>
      <c r="E398" s="120"/>
      <c r="F398" s="120"/>
      <c r="G398" s="120">
        <v>4100</v>
      </c>
      <c r="H398" s="120"/>
      <c r="I398" s="15"/>
      <c r="J398" s="15"/>
      <c r="K398" s="15"/>
      <c r="L398" s="80" t="s">
        <v>290</v>
      </c>
    </row>
    <row r="399" spans="1:12" ht="57" x14ac:dyDescent="0.25">
      <c r="A399" s="32" t="s">
        <v>280</v>
      </c>
      <c r="B399" s="68" t="s">
        <v>434</v>
      </c>
      <c r="C399" s="31">
        <f>C400</f>
        <v>0</v>
      </c>
      <c r="D399" s="31">
        <f t="shared" ref="D399:H400" si="135">D400</f>
        <v>0</v>
      </c>
      <c r="E399" s="31">
        <f t="shared" si="135"/>
        <v>0</v>
      </c>
      <c r="F399" s="31">
        <f t="shared" si="135"/>
        <v>620360</v>
      </c>
      <c r="G399" s="31">
        <f t="shared" si="135"/>
        <v>0</v>
      </c>
      <c r="H399" s="31">
        <f t="shared" si="135"/>
        <v>768640</v>
      </c>
      <c r="I399" s="15"/>
      <c r="J399" s="15"/>
      <c r="K399" s="15"/>
      <c r="L399" s="80"/>
    </row>
    <row r="400" spans="1:12" ht="30" x14ac:dyDescent="0.25">
      <c r="A400" s="32"/>
      <c r="B400" s="2" t="s">
        <v>168</v>
      </c>
      <c r="C400" s="30">
        <f>C401</f>
        <v>0</v>
      </c>
      <c r="D400" s="30">
        <f t="shared" si="135"/>
        <v>0</v>
      </c>
      <c r="E400" s="30">
        <f t="shared" si="135"/>
        <v>0</v>
      </c>
      <c r="F400" s="30">
        <f t="shared" si="135"/>
        <v>620360</v>
      </c>
      <c r="G400" s="30">
        <f t="shared" si="135"/>
        <v>0</v>
      </c>
      <c r="H400" s="30">
        <f t="shared" si="135"/>
        <v>768640</v>
      </c>
      <c r="I400" s="15"/>
      <c r="J400" s="15"/>
      <c r="K400" s="15"/>
      <c r="L400" s="80"/>
    </row>
    <row r="401" spans="1:12" ht="60" x14ac:dyDescent="0.25">
      <c r="A401" s="32"/>
      <c r="B401" s="88"/>
      <c r="C401" s="120"/>
      <c r="D401" s="120"/>
      <c r="E401" s="120"/>
      <c r="F401" s="120">
        <v>620360</v>
      </c>
      <c r="G401" s="120"/>
      <c r="H401" s="120">
        <v>768640</v>
      </c>
      <c r="I401" s="15"/>
      <c r="J401" s="15"/>
      <c r="K401" s="15"/>
      <c r="L401" s="80" t="s">
        <v>508</v>
      </c>
    </row>
    <row r="402" spans="1:12" ht="57" x14ac:dyDescent="0.25">
      <c r="A402" s="32" t="s">
        <v>19</v>
      </c>
      <c r="B402" s="68" t="s">
        <v>20</v>
      </c>
      <c r="C402" s="31">
        <f>C403+C410</f>
        <v>229959800</v>
      </c>
      <c r="D402" s="31">
        <f t="shared" ref="D402:H402" si="136">D403+D410</f>
        <v>0</v>
      </c>
      <c r="E402" s="31">
        <f t="shared" si="136"/>
        <v>7000000</v>
      </c>
      <c r="F402" s="31">
        <f t="shared" si="136"/>
        <v>112368303</v>
      </c>
      <c r="G402" s="31">
        <f t="shared" si="136"/>
        <v>10728600</v>
      </c>
      <c r="H402" s="31">
        <f t="shared" si="136"/>
        <v>10728600</v>
      </c>
      <c r="I402" s="15"/>
      <c r="J402" s="15"/>
      <c r="K402" s="15"/>
      <c r="L402" s="80"/>
    </row>
    <row r="403" spans="1:12" ht="71.25" x14ac:dyDescent="0.25">
      <c r="A403" s="32" t="s">
        <v>21</v>
      </c>
      <c r="B403" s="6" t="s">
        <v>22</v>
      </c>
      <c r="C403" s="31">
        <f>SUM(C404)</f>
        <v>229485800</v>
      </c>
      <c r="D403" s="31">
        <f t="shared" ref="D403:H403" si="137">SUM(D404)</f>
        <v>0</v>
      </c>
      <c r="E403" s="31">
        <f t="shared" si="137"/>
        <v>7000000</v>
      </c>
      <c r="F403" s="31">
        <f t="shared" si="137"/>
        <v>110368303</v>
      </c>
      <c r="G403" s="31">
        <f t="shared" si="137"/>
        <v>10728600</v>
      </c>
      <c r="H403" s="31">
        <f t="shared" si="137"/>
        <v>10728600</v>
      </c>
      <c r="I403" s="15"/>
      <c r="J403" s="15"/>
      <c r="K403" s="15"/>
      <c r="L403" s="80"/>
    </row>
    <row r="404" spans="1:12" ht="75" x14ac:dyDescent="0.25">
      <c r="A404" s="32"/>
      <c r="B404" s="2" t="s">
        <v>263</v>
      </c>
      <c r="C404" s="30">
        <f t="shared" ref="C404:H404" si="138">SUM(C405:C409)</f>
        <v>229485800</v>
      </c>
      <c r="D404" s="30">
        <f t="shared" si="138"/>
        <v>0</v>
      </c>
      <c r="E404" s="30">
        <f t="shared" si="138"/>
        <v>7000000</v>
      </c>
      <c r="F404" s="30">
        <f t="shared" si="138"/>
        <v>110368303</v>
      </c>
      <c r="G404" s="30">
        <f t="shared" si="138"/>
        <v>10728600</v>
      </c>
      <c r="H404" s="30">
        <f t="shared" si="138"/>
        <v>10728600</v>
      </c>
      <c r="I404" s="15"/>
      <c r="J404" s="15"/>
      <c r="K404" s="15"/>
      <c r="L404" s="80"/>
    </row>
    <row r="405" spans="1:12" ht="30" x14ac:dyDescent="0.25">
      <c r="A405" s="149"/>
      <c r="B405" s="89"/>
      <c r="C405" s="120"/>
      <c r="D405" s="120"/>
      <c r="E405" s="120"/>
      <c r="F405" s="120"/>
      <c r="G405" s="120">
        <v>240000</v>
      </c>
      <c r="H405" s="120"/>
      <c r="I405" s="15"/>
      <c r="J405" s="15"/>
      <c r="K405" s="15"/>
      <c r="L405" s="80" t="s">
        <v>435</v>
      </c>
    </row>
    <row r="406" spans="1:12" ht="180" x14ac:dyDescent="0.25">
      <c r="A406" s="166"/>
      <c r="B406" s="91"/>
      <c r="C406" s="120">
        <v>229485800</v>
      </c>
      <c r="D406" s="120"/>
      <c r="E406" s="120"/>
      <c r="F406" s="120"/>
      <c r="G406" s="120">
        <v>7723600</v>
      </c>
      <c r="H406" s="120">
        <v>7723600</v>
      </c>
      <c r="I406" s="15"/>
      <c r="J406" s="15"/>
      <c r="K406" s="15"/>
      <c r="L406" s="80" t="s">
        <v>509</v>
      </c>
    </row>
    <row r="407" spans="1:12" ht="30" x14ac:dyDescent="0.25">
      <c r="A407" s="166"/>
      <c r="B407" s="91"/>
      <c r="C407" s="120"/>
      <c r="D407" s="120"/>
      <c r="E407" s="120"/>
      <c r="F407" s="120"/>
      <c r="G407" s="120">
        <f>2466000+299000</f>
        <v>2765000</v>
      </c>
      <c r="H407" s="120">
        <f>2466000+299000</f>
        <v>2765000</v>
      </c>
      <c r="I407" s="15"/>
      <c r="J407" s="15"/>
      <c r="K407" s="15"/>
      <c r="L407" s="80" t="s">
        <v>436</v>
      </c>
    </row>
    <row r="408" spans="1:12" ht="75" x14ac:dyDescent="0.25">
      <c r="A408" s="166"/>
      <c r="B408" s="91"/>
      <c r="C408" s="120"/>
      <c r="D408" s="120"/>
      <c r="E408" s="120">
        <v>7000000</v>
      </c>
      <c r="F408" s="120">
        <f>113133303-2466000-299000</f>
        <v>110368303</v>
      </c>
      <c r="G408" s="120"/>
      <c r="H408" s="120"/>
      <c r="I408" s="15"/>
      <c r="J408" s="15"/>
      <c r="K408" s="15"/>
      <c r="L408" s="80" t="s">
        <v>510</v>
      </c>
    </row>
    <row r="409" spans="1:12" ht="30" x14ac:dyDescent="0.25">
      <c r="A409" s="166"/>
      <c r="B409" s="91"/>
      <c r="C409" s="120"/>
      <c r="D409" s="120"/>
      <c r="E409" s="120"/>
      <c r="F409" s="120"/>
      <c r="G409" s="120"/>
      <c r="H409" s="120">
        <v>240000</v>
      </c>
      <c r="I409" s="35"/>
      <c r="J409" s="35"/>
      <c r="K409" s="35"/>
      <c r="L409" s="80" t="s">
        <v>435</v>
      </c>
    </row>
    <row r="410" spans="1:12" ht="99.75" customHeight="1" x14ac:dyDescent="0.25">
      <c r="A410" s="166" t="s">
        <v>193</v>
      </c>
      <c r="B410" s="6" t="s">
        <v>194</v>
      </c>
      <c r="C410" s="167">
        <f>SUM(C411)</f>
        <v>474000</v>
      </c>
      <c r="D410" s="167">
        <f t="shared" ref="D410:H410" si="139">SUM(D411)</f>
        <v>0</v>
      </c>
      <c r="E410" s="167">
        <f t="shared" si="139"/>
        <v>0</v>
      </c>
      <c r="F410" s="167">
        <f t="shared" si="139"/>
        <v>2000000</v>
      </c>
      <c r="G410" s="167">
        <f t="shared" si="139"/>
        <v>0</v>
      </c>
      <c r="H410" s="167">
        <f t="shared" si="139"/>
        <v>0</v>
      </c>
      <c r="I410" s="35"/>
      <c r="J410" s="35"/>
      <c r="K410" s="35"/>
      <c r="L410" s="80"/>
    </row>
    <row r="411" spans="1:12" ht="75" x14ac:dyDescent="0.25">
      <c r="A411" s="166"/>
      <c r="B411" s="2" t="s">
        <v>263</v>
      </c>
      <c r="C411" s="168">
        <f>SUM(C412:C413)</f>
        <v>474000</v>
      </c>
      <c r="D411" s="168">
        <f t="shared" ref="D411:H411" si="140">SUM(D412:D413)</f>
        <v>0</v>
      </c>
      <c r="E411" s="168">
        <f t="shared" si="140"/>
        <v>0</v>
      </c>
      <c r="F411" s="168">
        <f t="shared" si="140"/>
        <v>2000000</v>
      </c>
      <c r="G411" s="168">
        <f t="shared" si="140"/>
        <v>0</v>
      </c>
      <c r="H411" s="168">
        <f t="shared" si="140"/>
        <v>0</v>
      </c>
      <c r="I411" s="35"/>
      <c r="J411" s="35"/>
      <c r="K411" s="35"/>
      <c r="L411" s="80"/>
    </row>
    <row r="412" spans="1:12" ht="15" x14ac:dyDescent="0.25">
      <c r="A412" s="166"/>
      <c r="B412" s="8"/>
      <c r="C412" s="120"/>
      <c r="D412" s="120"/>
      <c r="E412" s="120"/>
      <c r="F412" s="120">
        <v>2000000</v>
      </c>
      <c r="G412" s="120"/>
      <c r="H412" s="120"/>
      <c r="I412" s="35"/>
      <c r="J412" s="35"/>
      <c r="K412" s="35"/>
      <c r="L412" s="80" t="s">
        <v>437</v>
      </c>
    </row>
    <row r="413" spans="1:12" ht="15" x14ac:dyDescent="0.25">
      <c r="A413" s="166"/>
      <c r="B413" s="25"/>
      <c r="C413" s="120">
        <v>474000</v>
      </c>
      <c r="D413" s="120"/>
      <c r="E413" s="120"/>
      <c r="F413" s="120"/>
      <c r="G413" s="120"/>
      <c r="H413" s="120"/>
      <c r="I413" s="35"/>
      <c r="J413" s="35"/>
      <c r="K413" s="35"/>
      <c r="L413" s="80" t="s">
        <v>340</v>
      </c>
    </row>
    <row r="414" spans="1:12" ht="57" x14ac:dyDescent="0.2">
      <c r="A414" s="32" t="s">
        <v>24</v>
      </c>
      <c r="B414" s="17" t="s">
        <v>25</v>
      </c>
      <c r="C414" s="31">
        <f>C415+C419+C423</f>
        <v>4237000</v>
      </c>
      <c r="D414" s="31">
        <f t="shared" ref="D414:H414" si="141">D415+D419+D423</f>
        <v>0</v>
      </c>
      <c r="E414" s="31">
        <f t="shared" si="141"/>
        <v>0</v>
      </c>
      <c r="F414" s="31">
        <f t="shared" si="141"/>
        <v>0</v>
      </c>
      <c r="G414" s="31">
        <f t="shared" si="141"/>
        <v>86200</v>
      </c>
      <c r="H414" s="31">
        <f t="shared" si="141"/>
        <v>506200</v>
      </c>
      <c r="I414" s="57"/>
      <c r="J414" s="57"/>
      <c r="K414" s="57"/>
      <c r="L414" s="80"/>
    </row>
    <row r="415" spans="1:12" ht="60.75" customHeight="1" x14ac:dyDescent="0.25">
      <c r="A415" s="32" t="s">
        <v>26</v>
      </c>
      <c r="B415" s="6" t="s">
        <v>27</v>
      </c>
      <c r="C415" s="31">
        <f>C416</f>
        <v>1306000</v>
      </c>
      <c r="D415" s="31">
        <f t="shared" ref="D415:H415" si="142">D416</f>
        <v>0</v>
      </c>
      <c r="E415" s="31">
        <f t="shared" si="142"/>
        <v>0</v>
      </c>
      <c r="F415" s="31">
        <f t="shared" si="142"/>
        <v>0</v>
      </c>
      <c r="G415" s="31">
        <f t="shared" si="142"/>
        <v>0</v>
      </c>
      <c r="H415" s="31">
        <f t="shared" si="142"/>
        <v>86200</v>
      </c>
      <c r="I415" s="14"/>
      <c r="J415" s="14"/>
      <c r="K415" s="14"/>
      <c r="L415" s="80"/>
    </row>
    <row r="416" spans="1:12" ht="32.25" customHeight="1" x14ac:dyDescent="0.25">
      <c r="A416" s="32"/>
      <c r="B416" s="2" t="s">
        <v>289</v>
      </c>
      <c r="C416" s="30">
        <f>C417+C418</f>
        <v>1306000</v>
      </c>
      <c r="D416" s="30">
        <f t="shared" ref="D416:H416" si="143">D417+D418</f>
        <v>0</v>
      </c>
      <c r="E416" s="30">
        <f t="shared" si="143"/>
        <v>0</v>
      </c>
      <c r="F416" s="30">
        <f t="shared" si="143"/>
        <v>0</v>
      </c>
      <c r="G416" s="30">
        <f t="shared" si="143"/>
        <v>0</v>
      </c>
      <c r="H416" s="30">
        <f t="shared" si="143"/>
        <v>86200</v>
      </c>
      <c r="I416" s="14"/>
      <c r="J416" s="14"/>
      <c r="K416" s="14"/>
      <c r="L416" s="80"/>
    </row>
    <row r="417" spans="1:12" ht="15" x14ac:dyDescent="0.25">
      <c r="A417" s="32"/>
      <c r="B417" s="90"/>
      <c r="C417" s="120">
        <v>1306000</v>
      </c>
      <c r="D417" s="120"/>
      <c r="E417" s="120"/>
      <c r="F417" s="120"/>
      <c r="G417" s="120"/>
      <c r="H417" s="120"/>
      <c r="I417" s="14"/>
      <c r="J417" s="14"/>
      <c r="K417" s="14"/>
      <c r="L417" s="80" t="s">
        <v>195</v>
      </c>
    </row>
    <row r="418" spans="1:12" ht="69" customHeight="1" x14ac:dyDescent="0.25">
      <c r="A418" s="32"/>
      <c r="B418" s="91"/>
      <c r="C418" s="120"/>
      <c r="D418" s="120"/>
      <c r="E418" s="120"/>
      <c r="F418" s="120"/>
      <c r="G418" s="120"/>
      <c r="H418" s="120">
        <v>86200</v>
      </c>
      <c r="I418" s="14"/>
      <c r="J418" s="14"/>
      <c r="K418" s="14"/>
      <c r="L418" s="80" t="s">
        <v>196</v>
      </c>
    </row>
    <row r="419" spans="1:12" ht="85.5" x14ac:dyDescent="0.2">
      <c r="A419" s="32" t="s">
        <v>197</v>
      </c>
      <c r="B419" s="169" t="s">
        <v>438</v>
      </c>
      <c r="C419" s="31">
        <f>SUM(C420)</f>
        <v>2931000</v>
      </c>
      <c r="D419" s="31">
        <f t="shared" ref="D419:H419" si="144">SUM(D420)</f>
        <v>0</v>
      </c>
      <c r="E419" s="31">
        <f t="shared" si="144"/>
        <v>0</v>
      </c>
      <c r="F419" s="31">
        <f t="shared" si="144"/>
        <v>0</v>
      </c>
      <c r="G419" s="31">
        <f t="shared" si="144"/>
        <v>86200</v>
      </c>
      <c r="H419" s="31">
        <f t="shared" si="144"/>
        <v>0</v>
      </c>
      <c r="I419" s="19"/>
      <c r="J419" s="19"/>
      <c r="K419" s="19"/>
      <c r="L419" s="80"/>
    </row>
    <row r="420" spans="1:12" ht="30.75" customHeight="1" x14ac:dyDescent="0.25">
      <c r="A420" s="57"/>
      <c r="B420" s="2" t="s">
        <v>289</v>
      </c>
      <c r="C420" s="30">
        <f>SUM(C421:C422)</f>
        <v>2931000</v>
      </c>
      <c r="D420" s="30">
        <f t="shared" ref="D420:H420" si="145">SUM(D421:D422)</f>
        <v>0</v>
      </c>
      <c r="E420" s="30">
        <f t="shared" si="145"/>
        <v>0</v>
      </c>
      <c r="F420" s="30">
        <f t="shared" si="145"/>
        <v>0</v>
      </c>
      <c r="G420" s="30">
        <f t="shared" si="145"/>
        <v>86200</v>
      </c>
      <c r="H420" s="30">
        <f t="shared" si="145"/>
        <v>0</v>
      </c>
      <c r="I420" s="14"/>
      <c r="J420" s="14"/>
      <c r="K420" s="14"/>
      <c r="L420" s="80"/>
    </row>
    <row r="421" spans="1:12" ht="15" x14ac:dyDescent="0.25">
      <c r="A421" s="57"/>
      <c r="B421" s="91"/>
      <c r="C421" s="120">
        <v>2931000</v>
      </c>
      <c r="D421" s="120"/>
      <c r="E421" s="120"/>
      <c r="F421" s="120"/>
      <c r="G421" s="120"/>
      <c r="H421" s="120"/>
      <c r="I421" s="14"/>
      <c r="J421" s="14"/>
      <c r="K421" s="14"/>
      <c r="L421" s="80" t="s">
        <v>340</v>
      </c>
    </row>
    <row r="422" spans="1:12" ht="60" x14ac:dyDescent="0.25">
      <c r="A422" s="170"/>
      <c r="B422" s="91"/>
      <c r="C422" s="120"/>
      <c r="D422" s="120"/>
      <c r="E422" s="120"/>
      <c r="F422" s="120"/>
      <c r="G422" s="120">
        <v>86200</v>
      </c>
      <c r="H422" s="120"/>
      <c r="I422" s="134"/>
      <c r="J422" s="134"/>
      <c r="K422" s="134"/>
      <c r="L422" s="80" t="s">
        <v>198</v>
      </c>
    </row>
    <row r="423" spans="1:12" ht="41.25" customHeight="1" x14ac:dyDescent="0.25">
      <c r="A423" s="171" t="s">
        <v>199</v>
      </c>
      <c r="B423" s="172" t="s">
        <v>200</v>
      </c>
      <c r="C423" s="31">
        <f>SUM(C424)</f>
        <v>0</v>
      </c>
      <c r="D423" s="31">
        <f t="shared" ref="D423:K424" si="146">SUM(D424)</f>
        <v>0</v>
      </c>
      <c r="E423" s="31">
        <f t="shared" si="146"/>
        <v>0</v>
      </c>
      <c r="F423" s="31">
        <f t="shared" si="146"/>
        <v>0</v>
      </c>
      <c r="G423" s="31">
        <f t="shared" si="146"/>
        <v>0</v>
      </c>
      <c r="H423" s="31">
        <f t="shared" si="146"/>
        <v>420000</v>
      </c>
      <c r="I423" s="134"/>
      <c r="J423" s="134"/>
      <c r="K423" s="134"/>
      <c r="L423" s="80"/>
    </row>
    <row r="424" spans="1:12" ht="30" x14ac:dyDescent="0.25">
      <c r="A424" s="170"/>
      <c r="B424" s="29" t="s">
        <v>289</v>
      </c>
      <c r="C424" s="30">
        <f>SUM(C425)</f>
        <v>0</v>
      </c>
      <c r="D424" s="30">
        <f t="shared" si="146"/>
        <v>0</v>
      </c>
      <c r="E424" s="30">
        <f t="shared" si="146"/>
        <v>0</v>
      </c>
      <c r="F424" s="30">
        <f t="shared" si="146"/>
        <v>0</v>
      </c>
      <c r="G424" s="30">
        <f t="shared" si="146"/>
        <v>0</v>
      </c>
      <c r="H424" s="30">
        <f t="shared" si="146"/>
        <v>420000</v>
      </c>
      <c r="I424" s="168">
        <f t="shared" si="146"/>
        <v>0</v>
      </c>
      <c r="J424" s="168">
        <f t="shared" si="146"/>
        <v>0</v>
      </c>
      <c r="K424" s="168">
        <f t="shared" si="146"/>
        <v>0</v>
      </c>
      <c r="L424" s="80"/>
    </row>
    <row r="425" spans="1:12" ht="63.75" customHeight="1" x14ac:dyDescent="0.25">
      <c r="A425" s="173"/>
      <c r="B425" s="3"/>
      <c r="C425" s="120"/>
      <c r="D425" s="120"/>
      <c r="E425" s="120"/>
      <c r="F425" s="120"/>
      <c r="G425" s="120"/>
      <c r="H425" s="120">
        <v>420000</v>
      </c>
      <c r="I425" s="174"/>
      <c r="J425" s="174"/>
      <c r="K425" s="174"/>
      <c r="L425" s="80" t="s">
        <v>288</v>
      </c>
    </row>
    <row r="426" spans="1:12" ht="58.5" customHeight="1" x14ac:dyDescent="0.25">
      <c r="A426" s="32" t="s">
        <v>86</v>
      </c>
      <c r="B426" s="17" t="s">
        <v>87</v>
      </c>
      <c r="C426" s="31">
        <f>C427</f>
        <v>0</v>
      </c>
      <c r="D426" s="31">
        <f t="shared" ref="D426:H426" si="147">D427</f>
        <v>0</v>
      </c>
      <c r="E426" s="31">
        <f t="shared" si="147"/>
        <v>0</v>
      </c>
      <c r="F426" s="31">
        <f t="shared" si="147"/>
        <v>0</v>
      </c>
      <c r="G426" s="31">
        <f t="shared" si="147"/>
        <v>201973</v>
      </c>
      <c r="H426" s="31">
        <f t="shared" si="147"/>
        <v>0</v>
      </c>
      <c r="I426" s="14"/>
      <c r="J426" s="14"/>
      <c r="K426" s="14"/>
      <c r="L426" s="80"/>
    </row>
    <row r="427" spans="1:12" ht="71.25" x14ac:dyDescent="0.25">
      <c r="A427" s="32" t="s">
        <v>88</v>
      </c>
      <c r="B427" s="6" t="s">
        <v>89</v>
      </c>
      <c r="C427" s="31">
        <f>C428+C430</f>
        <v>0</v>
      </c>
      <c r="D427" s="31">
        <f t="shared" ref="D427:H427" si="148">D428+D430</f>
        <v>0</v>
      </c>
      <c r="E427" s="31">
        <f t="shared" si="148"/>
        <v>0</v>
      </c>
      <c r="F427" s="31">
        <f t="shared" si="148"/>
        <v>0</v>
      </c>
      <c r="G427" s="31">
        <f t="shared" si="148"/>
        <v>201973</v>
      </c>
      <c r="H427" s="31">
        <f t="shared" si="148"/>
        <v>0</v>
      </c>
      <c r="I427" s="14"/>
      <c r="J427" s="14"/>
      <c r="K427" s="14"/>
      <c r="L427" s="80"/>
    </row>
    <row r="428" spans="1:12" ht="45" hidden="1" x14ac:dyDescent="0.25">
      <c r="A428" s="32"/>
      <c r="B428" s="29" t="s">
        <v>58</v>
      </c>
      <c r="C428" s="30">
        <f>C429</f>
        <v>0</v>
      </c>
      <c r="D428" s="30">
        <f t="shared" ref="D428:H428" si="149">D429</f>
        <v>0</v>
      </c>
      <c r="E428" s="30">
        <f t="shared" si="149"/>
        <v>0</v>
      </c>
      <c r="F428" s="30">
        <f t="shared" si="149"/>
        <v>0</v>
      </c>
      <c r="G428" s="30">
        <f t="shared" si="149"/>
        <v>0</v>
      </c>
      <c r="H428" s="30">
        <f t="shared" si="149"/>
        <v>0</v>
      </c>
      <c r="I428" s="14"/>
      <c r="J428" s="14"/>
      <c r="K428" s="14"/>
      <c r="L428" s="80"/>
    </row>
    <row r="429" spans="1:12" ht="15" hidden="1" x14ac:dyDescent="0.25">
      <c r="A429" s="32"/>
      <c r="B429" s="3"/>
      <c r="C429" s="120"/>
      <c r="D429" s="120"/>
      <c r="E429" s="120"/>
      <c r="F429" s="120"/>
      <c r="G429" s="120"/>
      <c r="H429" s="120"/>
      <c r="I429" s="14"/>
      <c r="J429" s="14"/>
      <c r="K429" s="14"/>
      <c r="L429" s="80"/>
    </row>
    <row r="430" spans="1:12" ht="30" customHeight="1" x14ac:dyDescent="0.25">
      <c r="A430" s="32"/>
      <c r="B430" s="2" t="s">
        <v>98</v>
      </c>
      <c r="C430" s="30">
        <f>C431</f>
        <v>0</v>
      </c>
      <c r="D430" s="30">
        <f t="shared" ref="D430:H430" si="150">D431</f>
        <v>0</v>
      </c>
      <c r="E430" s="30">
        <f t="shared" si="150"/>
        <v>0</v>
      </c>
      <c r="F430" s="30">
        <f t="shared" si="150"/>
        <v>0</v>
      </c>
      <c r="G430" s="30">
        <f t="shared" si="150"/>
        <v>201973</v>
      </c>
      <c r="H430" s="30">
        <f t="shared" si="150"/>
        <v>0</v>
      </c>
      <c r="I430" s="14"/>
      <c r="J430" s="14"/>
      <c r="K430" s="14"/>
      <c r="L430" s="80"/>
    </row>
    <row r="431" spans="1:12" ht="60" x14ac:dyDescent="0.25">
      <c r="A431" s="32"/>
      <c r="B431" s="4"/>
      <c r="C431" s="120"/>
      <c r="D431" s="120"/>
      <c r="E431" s="120"/>
      <c r="F431" s="120"/>
      <c r="G431" s="120">
        <v>201973</v>
      </c>
      <c r="H431" s="120"/>
      <c r="I431" s="14"/>
      <c r="J431" s="14"/>
      <c r="K431" s="14"/>
      <c r="L431" s="3" t="s">
        <v>511</v>
      </c>
    </row>
    <row r="432" spans="1:12" ht="127.5" customHeight="1" x14ac:dyDescent="0.25">
      <c r="A432" s="40" t="s">
        <v>44</v>
      </c>
      <c r="B432" s="6" t="s">
        <v>45</v>
      </c>
      <c r="C432" s="31">
        <f>C433+C438+C444</f>
        <v>0</v>
      </c>
      <c r="D432" s="31">
        <f t="shared" ref="D432:H432" si="151">D433+D438+D444</f>
        <v>0</v>
      </c>
      <c r="E432" s="31">
        <f t="shared" si="151"/>
        <v>5819610</v>
      </c>
      <c r="F432" s="31">
        <f t="shared" si="151"/>
        <v>3400000</v>
      </c>
      <c r="G432" s="31">
        <f t="shared" si="151"/>
        <v>4000000</v>
      </c>
      <c r="H432" s="31">
        <f t="shared" si="151"/>
        <v>9712694</v>
      </c>
      <c r="I432" s="14"/>
      <c r="J432" s="14"/>
      <c r="K432" s="14"/>
      <c r="L432" s="80"/>
    </row>
    <row r="433" spans="1:13" ht="60" x14ac:dyDescent="0.25">
      <c r="A433" s="32" t="s">
        <v>90</v>
      </c>
      <c r="B433" s="82" t="s">
        <v>91</v>
      </c>
      <c r="C433" s="31">
        <f>C434</f>
        <v>0</v>
      </c>
      <c r="D433" s="31">
        <f t="shared" ref="D433:H433" si="152">D434</f>
        <v>0</v>
      </c>
      <c r="E433" s="31">
        <f t="shared" si="152"/>
        <v>0</v>
      </c>
      <c r="F433" s="31">
        <f t="shared" si="152"/>
        <v>3400000</v>
      </c>
      <c r="G433" s="31">
        <f t="shared" si="152"/>
        <v>3300000</v>
      </c>
      <c r="H433" s="31">
        <f t="shared" si="152"/>
        <v>3300000</v>
      </c>
      <c r="I433" s="14"/>
      <c r="J433" s="14"/>
      <c r="K433" s="14"/>
      <c r="L433" s="80"/>
    </row>
    <row r="434" spans="1:13" ht="30" x14ac:dyDescent="0.25">
      <c r="A434" s="32"/>
      <c r="B434" s="2" t="s">
        <v>92</v>
      </c>
      <c r="C434" s="30">
        <f>C435+C436+C437</f>
        <v>0</v>
      </c>
      <c r="D434" s="30">
        <f t="shared" ref="D434:H434" si="153">D435+D436+D437</f>
        <v>0</v>
      </c>
      <c r="E434" s="30">
        <f t="shared" si="153"/>
        <v>0</v>
      </c>
      <c r="F434" s="30">
        <f>F435+F437+F436</f>
        <v>3400000</v>
      </c>
      <c r="G434" s="30">
        <f t="shared" si="153"/>
        <v>3300000</v>
      </c>
      <c r="H434" s="30">
        <f t="shared" si="153"/>
        <v>3300000</v>
      </c>
      <c r="I434" s="14"/>
      <c r="J434" s="14"/>
      <c r="K434" s="14"/>
      <c r="L434" s="80"/>
    </row>
    <row r="435" spans="1:13" ht="15" x14ac:dyDescent="0.25">
      <c r="A435" s="32"/>
      <c r="B435" s="3"/>
      <c r="C435" s="120"/>
      <c r="D435" s="120"/>
      <c r="E435" s="120"/>
      <c r="F435" s="120">
        <v>3400000</v>
      </c>
      <c r="G435" s="120"/>
      <c r="H435" s="120"/>
      <c r="I435" s="14"/>
      <c r="J435" s="14"/>
      <c r="K435" s="14"/>
      <c r="L435" s="80" t="s">
        <v>512</v>
      </c>
    </row>
    <row r="436" spans="1:13" ht="15" x14ac:dyDescent="0.25">
      <c r="A436" s="32"/>
      <c r="B436" s="6"/>
      <c r="C436" s="120"/>
      <c r="D436" s="120"/>
      <c r="E436" s="120"/>
      <c r="F436" s="120"/>
      <c r="G436" s="120">
        <v>3300000</v>
      </c>
      <c r="H436" s="120">
        <v>3300000</v>
      </c>
      <c r="I436" s="14"/>
      <c r="J436" s="14"/>
      <c r="K436" s="14"/>
      <c r="L436" s="80" t="s">
        <v>513</v>
      </c>
    </row>
    <row r="437" spans="1:13" ht="15" hidden="1" x14ac:dyDescent="0.25">
      <c r="A437" s="32"/>
      <c r="B437" s="6"/>
      <c r="C437" s="120"/>
      <c r="D437" s="120"/>
      <c r="E437" s="120"/>
      <c r="F437" s="120"/>
      <c r="G437" s="120"/>
      <c r="H437" s="120"/>
      <c r="I437" s="14"/>
      <c r="J437" s="14"/>
      <c r="K437" s="14"/>
      <c r="L437" s="80"/>
    </row>
    <row r="438" spans="1:13" ht="99.75" x14ac:dyDescent="0.25">
      <c r="A438" s="32" t="s">
        <v>262</v>
      </c>
      <c r="B438" s="6" t="s">
        <v>439</v>
      </c>
      <c r="C438" s="31">
        <f>+C439+C442</f>
        <v>0</v>
      </c>
      <c r="D438" s="31">
        <f t="shared" ref="D438:H438" si="154">+D439+D442</f>
        <v>0</v>
      </c>
      <c r="E438" s="31">
        <f t="shared" si="154"/>
        <v>0</v>
      </c>
      <c r="F438" s="31">
        <f t="shared" si="154"/>
        <v>0</v>
      </c>
      <c r="G438" s="31">
        <f t="shared" si="154"/>
        <v>700000</v>
      </c>
      <c r="H438" s="31">
        <f t="shared" si="154"/>
        <v>6412694</v>
      </c>
      <c r="I438" s="14"/>
      <c r="J438" s="14"/>
      <c r="K438" s="14"/>
      <c r="L438" s="80"/>
    </row>
    <row r="439" spans="1:13" ht="32.25" customHeight="1" x14ac:dyDescent="0.25">
      <c r="A439" s="32"/>
      <c r="B439" s="36" t="s">
        <v>66</v>
      </c>
      <c r="C439" s="28">
        <f>C440+C441</f>
        <v>0</v>
      </c>
      <c r="D439" s="28">
        <f t="shared" ref="D439:H439" si="155">D440+D441</f>
        <v>0</v>
      </c>
      <c r="E439" s="28">
        <f t="shared" si="155"/>
        <v>0</v>
      </c>
      <c r="F439" s="28">
        <f t="shared" si="155"/>
        <v>0</v>
      </c>
      <c r="G439" s="28">
        <f t="shared" si="155"/>
        <v>700000</v>
      </c>
      <c r="H439" s="28">
        <f t="shared" si="155"/>
        <v>1412694</v>
      </c>
      <c r="I439" s="14"/>
      <c r="J439" s="14"/>
      <c r="K439" s="14"/>
      <c r="L439" s="80"/>
    </row>
    <row r="440" spans="1:13" ht="75" x14ac:dyDescent="0.25">
      <c r="A440" s="32"/>
      <c r="B440" s="16"/>
      <c r="C440" s="120"/>
      <c r="D440" s="120"/>
      <c r="E440" s="120"/>
      <c r="F440" s="120"/>
      <c r="G440" s="120">
        <v>700000</v>
      </c>
      <c r="H440" s="120">
        <v>1412694</v>
      </c>
      <c r="I440" s="14"/>
      <c r="J440" s="14"/>
      <c r="K440" s="14"/>
      <c r="L440" s="80" t="s">
        <v>327</v>
      </c>
    </row>
    <row r="441" spans="1:13" ht="35.25" hidden="1" customHeight="1" x14ac:dyDescent="0.25">
      <c r="A441" s="32"/>
      <c r="B441" s="16"/>
      <c r="C441" s="120"/>
      <c r="D441" s="120"/>
      <c r="E441" s="120"/>
      <c r="F441" s="120"/>
      <c r="H441" s="120"/>
      <c r="I441" s="14"/>
      <c r="J441" s="14"/>
      <c r="K441" s="14"/>
      <c r="L441" s="80"/>
    </row>
    <row r="442" spans="1:13" ht="30" x14ac:dyDescent="0.25">
      <c r="A442" s="32"/>
      <c r="B442" s="2" t="s">
        <v>92</v>
      </c>
      <c r="C442" s="30">
        <f>C443</f>
        <v>0</v>
      </c>
      <c r="D442" s="30">
        <f t="shared" ref="D442:H442" si="156">D443</f>
        <v>0</v>
      </c>
      <c r="E442" s="30">
        <f t="shared" si="156"/>
        <v>0</v>
      </c>
      <c r="F442" s="30">
        <f t="shared" si="156"/>
        <v>0</v>
      </c>
      <c r="G442" s="30">
        <f t="shared" si="156"/>
        <v>0</v>
      </c>
      <c r="H442" s="30">
        <f t="shared" si="156"/>
        <v>5000000</v>
      </c>
      <c r="I442" s="14"/>
      <c r="J442" s="14"/>
      <c r="K442" s="14"/>
      <c r="L442" s="80"/>
    </row>
    <row r="443" spans="1:13" ht="120" x14ac:dyDescent="0.25">
      <c r="A443" s="32"/>
      <c r="B443" s="4"/>
      <c r="C443" s="120"/>
      <c r="D443" s="120"/>
      <c r="E443" s="120"/>
      <c r="F443" s="120"/>
      <c r="G443" s="120"/>
      <c r="H443" s="120">
        <v>5000000</v>
      </c>
      <c r="I443" s="34"/>
      <c r="J443" s="34"/>
      <c r="K443" s="34"/>
      <c r="L443" s="80" t="s">
        <v>530</v>
      </c>
    </row>
    <row r="444" spans="1:13" ht="60.75" customHeight="1" x14ac:dyDescent="0.25">
      <c r="A444" s="32" t="s">
        <v>93</v>
      </c>
      <c r="B444" s="44" t="s">
        <v>94</v>
      </c>
      <c r="C444" s="31">
        <f>C445</f>
        <v>0</v>
      </c>
      <c r="D444" s="31">
        <f t="shared" ref="D444:H444" si="157">D445</f>
        <v>0</v>
      </c>
      <c r="E444" s="31">
        <f t="shared" si="157"/>
        <v>5819610</v>
      </c>
      <c r="F444" s="31">
        <f t="shared" si="157"/>
        <v>0</v>
      </c>
      <c r="G444" s="31">
        <f t="shared" si="157"/>
        <v>0</v>
      </c>
      <c r="H444" s="31">
        <f t="shared" si="157"/>
        <v>0</v>
      </c>
      <c r="I444" s="14"/>
      <c r="J444" s="14"/>
      <c r="K444" s="14"/>
      <c r="L444" s="80"/>
    </row>
    <row r="445" spans="1:13" ht="45" x14ac:dyDescent="0.25">
      <c r="A445" s="54"/>
      <c r="B445" s="45" t="s">
        <v>95</v>
      </c>
      <c r="C445" s="28">
        <f t="shared" ref="C445:H445" si="158">SUM(C446:C446)</f>
        <v>0</v>
      </c>
      <c r="D445" s="28">
        <f t="shared" si="158"/>
        <v>0</v>
      </c>
      <c r="E445" s="28">
        <f t="shared" si="158"/>
        <v>5819610</v>
      </c>
      <c r="F445" s="28">
        <f t="shared" si="158"/>
        <v>0</v>
      </c>
      <c r="G445" s="28">
        <f t="shared" si="158"/>
        <v>0</v>
      </c>
      <c r="H445" s="28">
        <f t="shared" si="158"/>
        <v>0</v>
      </c>
      <c r="I445" s="34"/>
      <c r="J445" s="34"/>
      <c r="K445" s="34"/>
      <c r="L445" s="80"/>
    </row>
    <row r="446" spans="1:13" ht="30" x14ac:dyDescent="0.25">
      <c r="A446" s="32"/>
      <c r="B446" s="42"/>
      <c r="C446" s="120"/>
      <c r="D446" s="120"/>
      <c r="E446" s="120">
        <f>5820000-390</f>
        <v>5819610</v>
      </c>
      <c r="F446" s="120"/>
      <c r="G446" s="120"/>
      <c r="H446" s="120"/>
      <c r="I446" s="34"/>
      <c r="J446" s="34"/>
      <c r="K446" s="34"/>
      <c r="L446" s="80" t="s">
        <v>281</v>
      </c>
    </row>
    <row r="447" spans="1:13" ht="15" x14ac:dyDescent="0.25">
      <c r="A447" s="32" t="s">
        <v>96</v>
      </c>
      <c r="B447" s="6" t="s">
        <v>97</v>
      </c>
      <c r="C447" s="31">
        <f>C448+C454+C457+C460+C463+C466+C468+C472+C475+C478+C480+C483+C487+C490+C508+C513+C520+C523+C529+C531++C534+C539+C541+C544+C553+C558+C561+C564</f>
        <v>0</v>
      </c>
      <c r="D447" s="31">
        <f>D448+D454+D457+D460+D463+D466+D468+D472+D475+D478+D480+D483+D487+D490+D508+D513+D520+D523+D529+D531++D534+D539+D541+D544+D553+D558+D561+D564</f>
        <v>0</v>
      </c>
      <c r="E447" s="31">
        <f>E448+E454+E457+E460+E463+E466+E468+E472+E475+E478+E480+E483+E487+E490+E506+E508+E511+E513+E518+E520+E523+E527+E529+E531++E534+E539+E541+E544+E549+E551+E553+E556+E558+E561+E564+E567</f>
        <v>129490059</v>
      </c>
      <c r="F447" s="31">
        <f>F448+F454+F457+F460+F463+F466+F468+F472+F475+F478+F480+F483+F487+F490+F508+F513+F520+F523+F529+F531++F534+F539+F541+F544+F553+F558+F561+F564</f>
        <v>1150000</v>
      </c>
      <c r="G447" s="31">
        <f>G448+G454+G457+G460+G463+G466+G468+G472+G475+G478+G480+G483+G487+G490+G508+G513+G520+G523+G529+G531++G534+G539+G541+G544+G553+G558+G561+G564</f>
        <v>20449275.800000001</v>
      </c>
      <c r="H447" s="31">
        <f>H448+H454+H457+H460+H463+H466+H468+H472+H475+H478+H480+H483+H487+H490+H508+H513+H520+H523+H529+H531++H534+H539+H541+H544+H553+H558+H561+H564</f>
        <v>11494404.800000001</v>
      </c>
      <c r="I447" s="14"/>
      <c r="J447" s="14"/>
      <c r="K447" s="14"/>
      <c r="L447" s="80"/>
      <c r="M447" s="78"/>
    </row>
    <row r="448" spans="1:13" ht="45" x14ac:dyDescent="0.25">
      <c r="A448" s="32"/>
      <c r="B448" s="2" t="s">
        <v>98</v>
      </c>
      <c r="C448" s="30">
        <f>C449+C450+C451+C453</f>
        <v>0</v>
      </c>
      <c r="D448" s="30">
        <f t="shared" ref="D448:H448" si="159">D449+D450+D451+D453</f>
        <v>0</v>
      </c>
      <c r="E448" s="30">
        <f>E449+E450+E451+E452+E453</f>
        <v>9483739</v>
      </c>
      <c r="F448" s="30">
        <f t="shared" si="159"/>
        <v>0</v>
      </c>
      <c r="G448" s="30">
        <f t="shared" si="159"/>
        <v>10865871</v>
      </c>
      <c r="H448" s="30">
        <f t="shared" si="159"/>
        <v>0</v>
      </c>
      <c r="I448" s="14"/>
      <c r="J448" s="14"/>
      <c r="K448" s="14"/>
      <c r="L448" s="80"/>
      <c r="M448" s="78"/>
    </row>
    <row r="449" spans="1:12" ht="105" x14ac:dyDescent="0.25">
      <c r="A449" s="32"/>
      <c r="B449" s="3"/>
      <c r="C449" s="120"/>
      <c r="D449" s="120"/>
      <c r="E449" s="120"/>
      <c r="F449" s="120"/>
      <c r="G449" s="13">
        <f>8880906+1984965</f>
        <v>10865871</v>
      </c>
      <c r="H449" s="120"/>
      <c r="I449" s="14"/>
      <c r="J449" s="14"/>
      <c r="K449" s="14"/>
      <c r="L449" s="4" t="s">
        <v>367</v>
      </c>
    </row>
    <row r="450" spans="1:12" ht="15" hidden="1" x14ac:dyDescent="0.25">
      <c r="A450" s="32"/>
      <c r="B450" s="4"/>
      <c r="C450" s="120"/>
      <c r="D450" s="120"/>
      <c r="E450" s="120"/>
      <c r="F450" s="120"/>
      <c r="G450" s="120"/>
      <c r="H450" s="120"/>
      <c r="I450" s="14"/>
      <c r="J450" s="14"/>
      <c r="K450" s="14"/>
      <c r="L450" s="80"/>
    </row>
    <row r="451" spans="1:12" ht="30" x14ac:dyDescent="0.25">
      <c r="A451" s="32"/>
      <c r="B451" s="3"/>
      <c r="C451" s="120"/>
      <c r="D451" s="120"/>
      <c r="E451" s="120">
        <v>3427639</v>
      </c>
      <c r="F451" s="120"/>
      <c r="G451" s="120"/>
      <c r="H451" s="120"/>
      <c r="I451" s="14"/>
      <c r="J451" s="14"/>
      <c r="K451" s="14"/>
      <c r="L451" s="80" t="s">
        <v>282</v>
      </c>
    </row>
    <row r="452" spans="1:12" ht="30" x14ac:dyDescent="0.25">
      <c r="A452" s="32"/>
      <c r="B452" s="5"/>
      <c r="C452" s="120"/>
      <c r="D452" s="120"/>
      <c r="E452" s="120">
        <v>5056100</v>
      </c>
      <c r="F452" s="120"/>
      <c r="G452" s="120"/>
      <c r="H452" s="120"/>
      <c r="I452" s="14"/>
      <c r="J452" s="14"/>
      <c r="K452" s="14"/>
      <c r="L452" s="80" t="s">
        <v>469</v>
      </c>
    </row>
    <row r="453" spans="1:12" ht="30" x14ac:dyDescent="0.25">
      <c r="A453" s="32"/>
      <c r="B453" s="8"/>
      <c r="C453" s="120"/>
      <c r="D453" s="120"/>
      <c r="E453" s="120">
        <v>1000000</v>
      </c>
      <c r="F453" s="120"/>
      <c r="G453" s="120"/>
      <c r="H453" s="120"/>
      <c r="I453" s="14"/>
      <c r="J453" s="14"/>
      <c r="K453" s="14"/>
      <c r="L453" s="80" t="s">
        <v>514</v>
      </c>
    </row>
    <row r="454" spans="1:12" ht="30" x14ac:dyDescent="0.25">
      <c r="A454" s="54"/>
      <c r="B454" s="2" t="s">
        <v>10</v>
      </c>
      <c r="C454" s="30">
        <f>C455+C456</f>
        <v>0</v>
      </c>
      <c r="D454" s="30">
        <f t="shared" ref="D454:H454" si="160">D455+D456</f>
        <v>0</v>
      </c>
      <c r="E454" s="30">
        <f t="shared" si="160"/>
        <v>2531700</v>
      </c>
      <c r="F454" s="30">
        <f t="shared" si="160"/>
        <v>0</v>
      </c>
      <c r="G454" s="30">
        <f t="shared" si="160"/>
        <v>3000</v>
      </c>
      <c r="H454" s="30">
        <f t="shared" si="160"/>
        <v>3000</v>
      </c>
      <c r="I454" s="34"/>
      <c r="J454" s="34"/>
      <c r="K454" s="34"/>
      <c r="L454" s="80"/>
    </row>
    <row r="455" spans="1:12" ht="30" x14ac:dyDescent="0.25">
      <c r="A455" s="32"/>
      <c r="B455" s="4"/>
      <c r="C455" s="120"/>
      <c r="D455" s="120"/>
      <c r="E455" s="120"/>
      <c r="F455" s="120"/>
      <c r="G455" s="120">
        <v>3000</v>
      </c>
      <c r="H455" s="120">
        <v>3000</v>
      </c>
      <c r="I455" s="14"/>
      <c r="J455" s="14"/>
      <c r="K455" s="14"/>
      <c r="L455" s="80" t="s">
        <v>440</v>
      </c>
    </row>
    <row r="456" spans="1:12" ht="30" x14ac:dyDescent="0.25">
      <c r="A456" s="32"/>
      <c r="B456" s="5"/>
      <c r="C456" s="120"/>
      <c r="D456" s="120"/>
      <c r="E456" s="120">
        <v>2531700</v>
      </c>
      <c r="F456" s="120"/>
      <c r="G456" s="120"/>
      <c r="H456" s="120"/>
      <c r="I456" s="14"/>
      <c r="J456" s="14"/>
      <c r="K456" s="14"/>
      <c r="L456" s="80" t="s">
        <v>469</v>
      </c>
    </row>
    <row r="457" spans="1:12" ht="32.25" customHeight="1" x14ac:dyDescent="0.25">
      <c r="A457" s="54"/>
      <c r="B457" s="2" t="s">
        <v>112</v>
      </c>
      <c r="C457" s="30">
        <f>C458+C459</f>
        <v>0</v>
      </c>
      <c r="D457" s="30">
        <f t="shared" ref="D457:H457" si="161">D458+D459</f>
        <v>0</v>
      </c>
      <c r="E457" s="30">
        <f t="shared" si="161"/>
        <v>3690200</v>
      </c>
      <c r="F457" s="30">
        <f t="shared" si="161"/>
        <v>0</v>
      </c>
      <c r="G457" s="30">
        <f t="shared" si="161"/>
        <v>32000</v>
      </c>
      <c r="H457" s="30">
        <f t="shared" si="161"/>
        <v>32000</v>
      </c>
      <c r="I457" s="14"/>
      <c r="J457" s="14"/>
      <c r="K457" s="14"/>
      <c r="L457" s="80"/>
    </row>
    <row r="458" spans="1:12" ht="45" x14ac:dyDescent="0.25">
      <c r="A458" s="32"/>
      <c r="B458" s="3"/>
      <c r="C458" s="120"/>
      <c r="D458" s="120"/>
      <c r="E458" s="120"/>
      <c r="F458" s="120"/>
      <c r="G458" s="120">
        <v>32000</v>
      </c>
      <c r="H458" s="120">
        <v>32000</v>
      </c>
      <c r="I458" s="14"/>
      <c r="J458" s="14"/>
      <c r="K458" s="14"/>
      <c r="L458" s="80" t="s">
        <v>515</v>
      </c>
    </row>
    <row r="459" spans="1:12" ht="30" x14ac:dyDescent="0.25">
      <c r="A459" s="32"/>
      <c r="B459" s="5"/>
      <c r="C459" s="120"/>
      <c r="D459" s="120"/>
      <c r="E459" s="120">
        <v>3690200</v>
      </c>
      <c r="F459" s="120"/>
      <c r="G459" s="120"/>
      <c r="H459" s="120"/>
      <c r="I459" s="14"/>
      <c r="J459" s="14"/>
      <c r="K459" s="14"/>
      <c r="L459" s="80" t="s">
        <v>469</v>
      </c>
    </row>
    <row r="460" spans="1:12" ht="33" customHeight="1" x14ac:dyDescent="0.25">
      <c r="A460" s="32"/>
      <c r="B460" s="7" t="s">
        <v>66</v>
      </c>
      <c r="C460" s="30">
        <f>C461+C462</f>
        <v>0</v>
      </c>
      <c r="D460" s="30">
        <f t="shared" ref="D460:H460" si="162">D461+D462</f>
        <v>0</v>
      </c>
      <c r="E460" s="30">
        <f t="shared" si="162"/>
        <v>1011500</v>
      </c>
      <c r="F460" s="30">
        <f t="shared" si="162"/>
        <v>0</v>
      </c>
      <c r="G460" s="30">
        <f t="shared" si="162"/>
        <v>100000</v>
      </c>
      <c r="H460" s="30">
        <f t="shared" si="162"/>
        <v>100000</v>
      </c>
      <c r="I460" s="14"/>
      <c r="J460" s="14"/>
      <c r="K460" s="14"/>
      <c r="L460" s="80"/>
    </row>
    <row r="461" spans="1:12" ht="30" x14ac:dyDescent="0.25">
      <c r="A461" s="32"/>
      <c r="B461" s="3"/>
      <c r="C461" s="120"/>
      <c r="D461" s="120"/>
      <c r="E461" s="120"/>
      <c r="F461" s="120"/>
      <c r="G461" s="120">
        <v>100000</v>
      </c>
      <c r="H461" s="120">
        <v>100000</v>
      </c>
      <c r="I461" s="14"/>
      <c r="J461" s="14"/>
      <c r="K461" s="14"/>
      <c r="L461" s="80" t="s">
        <v>307</v>
      </c>
    </row>
    <row r="462" spans="1:12" ht="30" x14ac:dyDescent="0.25">
      <c r="A462" s="32"/>
      <c r="B462" s="5"/>
      <c r="C462" s="120"/>
      <c r="D462" s="120"/>
      <c r="E462" s="120">
        <v>1011500</v>
      </c>
      <c r="F462" s="120"/>
      <c r="G462" s="120"/>
      <c r="H462" s="120"/>
      <c r="I462" s="14"/>
      <c r="J462" s="14"/>
      <c r="K462" s="14"/>
      <c r="L462" s="80" t="s">
        <v>469</v>
      </c>
    </row>
    <row r="463" spans="1:12" ht="75" x14ac:dyDescent="0.25">
      <c r="A463" s="32"/>
      <c r="B463" s="46" t="s">
        <v>263</v>
      </c>
      <c r="C463" s="30">
        <f>C464+C465</f>
        <v>0</v>
      </c>
      <c r="D463" s="30">
        <f t="shared" ref="D463:H463" si="163">D464+D465</f>
        <v>0</v>
      </c>
      <c r="E463" s="30">
        <f t="shared" si="163"/>
        <v>895400</v>
      </c>
      <c r="F463" s="30">
        <f t="shared" si="163"/>
        <v>0</v>
      </c>
      <c r="G463" s="30">
        <f t="shared" si="163"/>
        <v>22000</v>
      </c>
      <c r="H463" s="30">
        <f t="shared" si="163"/>
        <v>22000</v>
      </c>
      <c r="I463" s="14"/>
      <c r="J463" s="14"/>
      <c r="K463" s="14"/>
      <c r="L463" s="80"/>
    </row>
    <row r="464" spans="1:12" ht="45" x14ac:dyDescent="0.25">
      <c r="A464" s="32"/>
      <c r="B464" s="5"/>
      <c r="C464" s="120"/>
      <c r="D464" s="120"/>
      <c r="E464" s="120">
        <v>895400</v>
      </c>
      <c r="F464" s="120"/>
      <c r="G464" s="120"/>
      <c r="H464" s="120"/>
      <c r="I464" s="14"/>
      <c r="J464" s="14"/>
      <c r="K464" s="14"/>
      <c r="L464" s="80" t="s">
        <v>516</v>
      </c>
    </row>
    <row r="465" spans="1:12" ht="30" x14ac:dyDescent="0.25">
      <c r="A465" s="32"/>
      <c r="B465" s="42"/>
      <c r="C465" s="120"/>
      <c r="D465" s="120"/>
      <c r="E465" s="120"/>
      <c r="F465" s="120"/>
      <c r="G465" s="120">
        <v>22000</v>
      </c>
      <c r="H465" s="120">
        <v>22000</v>
      </c>
      <c r="I465" s="14"/>
      <c r="J465" s="14"/>
      <c r="K465" s="14"/>
      <c r="L465" s="80" t="s">
        <v>441</v>
      </c>
    </row>
    <row r="466" spans="1:12" ht="30" x14ac:dyDescent="0.25">
      <c r="A466" s="32"/>
      <c r="B466" s="49" t="s">
        <v>92</v>
      </c>
      <c r="C466" s="30"/>
      <c r="D466" s="30"/>
      <c r="E466" s="30">
        <f>E467</f>
        <v>6393400</v>
      </c>
      <c r="F466" s="30"/>
      <c r="G466" s="30"/>
      <c r="H466" s="30"/>
      <c r="I466" s="14"/>
      <c r="J466" s="14"/>
      <c r="K466" s="14"/>
      <c r="L466" s="80"/>
    </row>
    <row r="467" spans="1:12" ht="45" x14ac:dyDescent="0.25">
      <c r="A467" s="32"/>
      <c r="B467" s="5"/>
      <c r="C467" s="120"/>
      <c r="D467" s="120"/>
      <c r="E467" s="120">
        <v>6393400</v>
      </c>
      <c r="F467" s="120"/>
      <c r="G467" s="120"/>
      <c r="H467" s="120"/>
      <c r="I467" s="14"/>
      <c r="J467" s="14"/>
      <c r="K467" s="14"/>
      <c r="L467" s="178" t="s">
        <v>517</v>
      </c>
    </row>
    <row r="468" spans="1:12" ht="45" x14ac:dyDescent="0.25">
      <c r="A468" s="32"/>
      <c r="B468" s="46" t="s">
        <v>61</v>
      </c>
      <c r="C468" s="30">
        <f>C469+C470+C471</f>
        <v>0</v>
      </c>
      <c r="D468" s="30">
        <f t="shared" ref="D468:H468" si="164">D469+D470+D471</f>
        <v>0</v>
      </c>
      <c r="E468" s="30">
        <f t="shared" si="164"/>
        <v>1694500</v>
      </c>
      <c r="F468" s="30">
        <f t="shared" si="164"/>
        <v>0</v>
      </c>
      <c r="G468" s="30">
        <f t="shared" si="164"/>
        <v>30000</v>
      </c>
      <c r="H468" s="30">
        <f t="shared" si="164"/>
        <v>155000</v>
      </c>
      <c r="I468" s="30">
        <f t="shared" ref="I468:K468" si="165">I469+I470</f>
        <v>0</v>
      </c>
      <c r="J468" s="30">
        <f t="shared" si="165"/>
        <v>0</v>
      </c>
      <c r="K468" s="30">
        <f t="shared" si="165"/>
        <v>0</v>
      </c>
      <c r="L468" s="80"/>
    </row>
    <row r="469" spans="1:12" ht="30" x14ac:dyDescent="0.25">
      <c r="A469" s="32"/>
      <c r="B469" s="42"/>
      <c r="C469" s="120"/>
      <c r="D469" s="120"/>
      <c r="E469" s="120"/>
      <c r="F469" s="120"/>
      <c r="G469" s="120">
        <v>30000</v>
      </c>
      <c r="H469" s="120">
        <v>30000</v>
      </c>
      <c r="I469" s="14"/>
      <c r="J469" s="14"/>
      <c r="K469" s="14"/>
      <c r="L469" s="80" t="s">
        <v>264</v>
      </c>
    </row>
    <row r="470" spans="1:12" ht="60" x14ac:dyDescent="0.25">
      <c r="A470" s="32"/>
      <c r="B470" s="42"/>
      <c r="C470" s="120"/>
      <c r="D470" s="120"/>
      <c r="E470" s="120"/>
      <c r="F470" s="120"/>
      <c r="G470" s="120"/>
      <c r="H470" s="120">
        <v>125000</v>
      </c>
      <c r="I470" s="14"/>
      <c r="J470" s="14"/>
      <c r="K470" s="14"/>
      <c r="L470" s="80" t="s">
        <v>265</v>
      </c>
    </row>
    <row r="471" spans="1:12" ht="45" x14ac:dyDescent="0.25">
      <c r="A471" s="32"/>
      <c r="B471" s="5"/>
      <c r="C471" s="120"/>
      <c r="D471" s="120"/>
      <c r="E471" s="120">
        <v>1694500</v>
      </c>
      <c r="F471" s="120"/>
      <c r="G471" s="120"/>
      <c r="H471" s="120"/>
      <c r="I471" s="14"/>
      <c r="J471" s="14"/>
      <c r="K471" s="14"/>
      <c r="L471" s="80" t="s">
        <v>517</v>
      </c>
    </row>
    <row r="472" spans="1:12" ht="45" x14ac:dyDescent="0.25">
      <c r="A472" s="54"/>
      <c r="B472" s="46" t="s">
        <v>121</v>
      </c>
      <c r="C472" s="30">
        <f>C473+C474</f>
        <v>0</v>
      </c>
      <c r="D472" s="30">
        <f t="shared" ref="D472:H472" si="166">D473+D474</f>
        <v>0</v>
      </c>
      <c r="E472" s="30">
        <f t="shared" si="166"/>
        <v>4364600</v>
      </c>
      <c r="F472" s="30">
        <f t="shared" si="166"/>
        <v>0</v>
      </c>
      <c r="G472" s="30">
        <f t="shared" si="166"/>
        <v>0</v>
      </c>
      <c r="H472" s="30">
        <f t="shared" si="166"/>
        <v>1579106</v>
      </c>
      <c r="I472" s="34"/>
      <c r="J472" s="34"/>
      <c r="K472" s="34"/>
      <c r="L472" s="80"/>
    </row>
    <row r="473" spans="1:12" ht="60" x14ac:dyDescent="0.25">
      <c r="A473" s="32"/>
      <c r="B473" s="3"/>
      <c r="C473" s="120"/>
      <c r="D473" s="120"/>
      <c r="E473" s="120"/>
      <c r="F473" s="120"/>
      <c r="G473" s="120"/>
      <c r="H473" s="120">
        <f>1739596-160490</f>
        <v>1579106</v>
      </c>
      <c r="I473" s="14"/>
      <c r="J473" s="14"/>
      <c r="K473" s="14"/>
      <c r="L473" s="80" t="s">
        <v>328</v>
      </c>
    </row>
    <row r="474" spans="1:12" ht="30" x14ac:dyDescent="0.25">
      <c r="A474" s="32"/>
      <c r="B474" s="5"/>
      <c r="C474" s="120"/>
      <c r="D474" s="120"/>
      <c r="E474" s="120">
        <v>4364600</v>
      </c>
      <c r="F474" s="120"/>
      <c r="G474" s="120"/>
      <c r="H474" s="120"/>
      <c r="I474" s="34"/>
      <c r="J474" s="34"/>
      <c r="K474" s="34"/>
      <c r="L474" s="80" t="s">
        <v>469</v>
      </c>
    </row>
    <row r="475" spans="1:12" ht="45" x14ac:dyDescent="0.25">
      <c r="A475" s="32"/>
      <c r="B475" s="47" t="s">
        <v>95</v>
      </c>
      <c r="C475" s="30">
        <f>C476+C477</f>
        <v>0</v>
      </c>
      <c r="D475" s="30">
        <f t="shared" ref="D475:H475" si="167">D476+D477</f>
        <v>0</v>
      </c>
      <c r="E475" s="30">
        <f t="shared" si="167"/>
        <v>2260500</v>
      </c>
      <c r="F475" s="30">
        <f t="shared" si="167"/>
        <v>0</v>
      </c>
      <c r="G475" s="30">
        <f t="shared" si="167"/>
        <v>20000</v>
      </c>
      <c r="H475" s="30">
        <f t="shared" si="167"/>
        <v>20000</v>
      </c>
      <c r="I475" s="14"/>
      <c r="J475" s="14"/>
      <c r="K475" s="14"/>
      <c r="L475" s="80"/>
    </row>
    <row r="476" spans="1:12" ht="30" x14ac:dyDescent="0.25">
      <c r="A476" s="32"/>
      <c r="B476" s="42"/>
      <c r="C476" s="120"/>
      <c r="D476" s="120"/>
      <c r="E476" s="120"/>
      <c r="F476" s="120"/>
      <c r="G476" s="120">
        <v>20000</v>
      </c>
      <c r="H476" s="120">
        <v>20000</v>
      </c>
      <c r="I476" s="14"/>
      <c r="J476" s="14"/>
      <c r="K476" s="14"/>
      <c r="L476" s="80" t="s">
        <v>264</v>
      </c>
    </row>
    <row r="477" spans="1:12" ht="45" x14ac:dyDescent="0.25">
      <c r="A477" s="32"/>
      <c r="B477" s="5"/>
      <c r="C477" s="120"/>
      <c r="D477" s="120"/>
      <c r="E477" s="120">
        <v>2260500</v>
      </c>
      <c r="F477" s="120"/>
      <c r="G477" s="120"/>
      <c r="H477" s="120"/>
      <c r="I477" s="14"/>
      <c r="J477" s="14"/>
      <c r="K477" s="14"/>
      <c r="L477" s="80" t="s">
        <v>517</v>
      </c>
    </row>
    <row r="478" spans="1:12" ht="45" x14ac:dyDescent="0.25">
      <c r="A478" s="32"/>
      <c r="B478" s="51" t="s">
        <v>99</v>
      </c>
      <c r="C478" s="30">
        <f>C479</f>
        <v>0</v>
      </c>
      <c r="D478" s="30">
        <f t="shared" ref="D478:H478" si="168">D479</f>
        <v>0</v>
      </c>
      <c r="E478" s="30">
        <f t="shared" si="168"/>
        <v>2867300</v>
      </c>
      <c r="F478" s="30">
        <f t="shared" si="168"/>
        <v>0</v>
      </c>
      <c r="G478" s="30">
        <f t="shared" si="168"/>
        <v>0</v>
      </c>
      <c r="H478" s="30">
        <f t="shared" si="168"/>
        <v>0</v>
      </c>
      <c r="I478" s="14"/>
      <c r="J478" s="14"/>
      <c r="K478" s="14"/>
      <c r="L478" s="80"/>
    </row>
    <row r="479" spans="1:12" ht="45" x14ac:dyDescent="0.25">
      <c r="A479" s="32"/>
      <c r="B479" s="5"/>
      <c r="C479" s="120"/>
      <c r="D479" s="120"/>
      <c r="E479" s="120">
        <v>2867300</v>
      </c>
      <c r="F479" s="120"/>
      <c r="G479" s="120"/>
      <c r="H479" s="120"/>
      <c r="I479" s="14"/>
      <c r="J479" s="14"/>
      <c r="K479" s="14"/>
      <c r="L479" s="80" t="s">
        <v>518</v>
      </c>
    </row>
    <row r="480" spans="1:12" ht="30" x14ac:dyDescent="0.25">
      <c r="A480" s="32"/>
      <c r="B480" s="51" t="s">
        <v>100</v>
      </c>
      <c r="C480" s="48">
        <f>C481+C482</f>
        <v>0</v>
      </c>
      <c r="D480" s="48">
        <f t="shared" ref="D480:H480" si="169">D481+D482</f>
        <v>0</v>
      </c>
      <c r="E480" s="48">
        <f t="shared" si="169"/>
        <v>2906000</v>
      </c>
      <c r="F480" s="48">
        <f t="shared" si="169"/>
        <v>0</v>
      </c>
      <c r="G480" s="48">
        <f t="shared" si="169"/>
        <v>0</v>
      </c>
      <c r="H480" s="48">
        <f t="shared" si="169"/>
        <v>0</v>
      </c>
      <c r="I480" s="14"/>
      <c r="J480" s="14"/>
      <c r="K480" s="14"/>
      <c r="L480" s="80"/>
    </row>
    <row r="481" spans="1:12" ht="47.25" customHeight="1" x14ac:dyDescent="0.25">
      <c r="A481" s="32"/>
      <c r="B481" s="3"/>
      <c r="C481" s="120"/>
      <c r="D481" s="120"/>
      <c r="E481" s="120">
        <v>499600</v>
      </c>
      <c r="F481" s="120"/>
      <c r="G481" s="120"/>
      <c r="H481" s="120"/>
      <c r="I481" s="14"/>
      <c r="J481" s="14"/>
      <c r="K481" s="14"/>
      <c r="L481" s="80" t="s">
        <v>519</v>
      </c>
    </row>
    <row r="482" spans="1:12" ht="30" x14ac:dyDescent="0.25">
      <c r="A482" s="32"/>
      <c r="B482" s="5"/>
      <c r="C482" s="120"/>
      <c r="D482" s="120"/>
      <c r="E482" s="120">
        <v>2406400</v>
      </c>
      <c r="F482" s="120"/>
      <c r="G482" s="120"/>
      <c r="H482" s="120"/>
      <c r="I482" s="14"/>
      <c r="J482" s="14"/>
      <c r="K482" s="14"/>
      <c r="L482" s="80" t="s">
        <v>469</v>
      </c>
    </row>
    <row r="483" spans="1:12" ht="30" x14ac:dyDescent="0.25">
      <c r="A483" s="32"/>
      <c r="B483" s="46" t="s">
        <v>266</v>
      </c>
      <c r="C483" s="48">
        <f>C484+C486+C485</f>
        <v>0</v>
      </c>
      <c r="D483" s="48">
        <f t="shared" ref="D483:H483" si="170">D484+D486+D485</f>
        <v>0</v>
      </c>
      <c r="E483" s="48">
        <f t="shared" si="170"/>
        <v>1100000</v>
      </c>
      <c r="F483" s="48">
        <f t="shared" si="170"/>
        <v>0</v>
      </c>
      <c r="G483" s="48">
        <f t="shared" si="170"/>
        <v>1336000</v>
      </c>
      <c r="H483" s="48">
        <f t="shared" si="170"/>
        <v>2606000</v>
      </c>
      <c r="I483" s="14"/>
      <c r="J483" s="14"/>
      <c r="K483" s="14"/>
      <c r="L483" s="80"/>
    </row>
    <row r="484" spans="1:12" ht="45" x14ac:dyDescent="0.25">
      <c r="A484" s="32"/>
      <c r="B484" s="3"/>
      <c r="C484" s="120"/>
      <c r="D484" s="120"/>
      <c r="E484" s="120"/>
      <c r="F484" s="120"/>
      <c r="G484" s="120"/>
      <c r="H484" s="120">
        <v>1270000</v>
      </c>
      <c r="I484" s="14"/>
      <c r="J484" s="14"/>
      <c r="K484" s="14"/>
      <c r="L484" s="80" t="s">
        <v>299</v>
      </c>
    </row>
    <row r="485" spans="1:12" ht="45" x14ac:dyDescent="0.25">
      <c r="A485" s="32"/>
      <c r="B485" s="5"/>
      <c r="C485" s="120"/>
      <c r="D485" s="120"/>
      <c r="E485" s="120">
        <v>1100000</v>
      </c>
      <c r="F485" s="120"/>
      <c r="G485" s="120"/>
      <c r="H485" s="120"/>
      <c r="I485" s="14"/>
      <c r="J485" s="14"/>
      <c r="K485" s="14"/>
      <c r="L485" s="80" t="s">
        <v>520</v>
      </c>
    </row>
    <row r="486" spans="1:12" ht="105" x14ac:dyDescent="0.25">
      <c r="A486" s="32"/>
      <c r="B486" s="3"/>
      <c r="C486" s="120"/>
      <c r="D486" s="120"/>
      <c r="E486" s="120"/>
      <c r="F486" s="120"/>
      <c r="G486" s="120">
        <f>1841000-505000</f>
        <v>1336000</v>
      </c>
      <c r="H486" s="120">
        <v>1336000</v>
      </c>
      <c r="I486" s="14"/>
      <c r="J486" s="14"/>
      <c r="K486" s="14"/>
      <c r="L486" s="80" t="s">
        <v>521</v>
      </c>
    </row>
    <row r="487" spans="1:12" ht="30" x14ac:dyDescent="0.25">
      <c r="A487" s="32"/>
      <c r="B487" s="46" t="s">
        <v>101</v>
      </c>
      <c r="C487" s="48">
        <f>C488+C489</f>
        <v>0</v>
      </c>
      <c r="D487" s="48">
        <f t="shared" ref="D487:H487" si="171">D488+D489</f>
        <v>0</v>
      </c>
      <c r="E487" s="48">
        <f t="shared" si="171"/>
        <v>12203700</v>
      </c>
      <c r="F487" s="48">
        <f t="shared" si="171"/>
        <v>0</v>
      </c>
      <c r="G487" s="48">
        <f t="shared" si="171"/>
        <v>0</v>
      </c>
      <c r="H487" s="48">
        <f t="shared" si="171"/>
        <v>0</v>
      </c>
      <c r="I487" s="14"/>
      <c r="J487" s="14"/>
      <c r="K487" s="14"/>
      <c r="L487" s="80"/>
    </row>
    <row r="488" spans="1:12" ht="33" customHeight="1" x14ac:dyDescent="0.25">
      <c r="A488" s="32"/>
      <c r="B488" s="3"/>
      <c r="C488" s="120"/>
      <c r="D488" s="120"/>
      <c r="E488" s="120">
        <v>2250000</v>
      </c>
      <c r="F488" s="120"/>
      <c r="G488" s="120"/>
      <c r="H488" s="120"/>
      <c r="I488" s="14"/>
      <c r="J488" s="14"/>
      <c r="K488" s="14"/>
      <c r="L488" s="80" t="s">
        <v>286</v>
      </c>
    </row>
    <row r="489" spans="1:12" ht="45" x14ac:dyDescent="0.25">
      <c r="A489" s="32"/>
      <c r="B489" s="5"/>
      <c r="C489" s="120"/>
      <c r="D489" s="120"/>
      <c r="E489" s="120">
        <v>9953700</v>
      </c>
      <c r="F489" s="120"/>
      <c r="G489" s="120"/>
      <c r="H489" s="120"/>
      <c r="I489" s="14"/>
      <c r="J489" s="14"/>
      <c r="K489" s="14"/>
      <c r="L489" s="80" t="s">
        <v>522</v>
      </c>
    </row>
    <row r="490" spans="1:12" ht="15" x14ac:dyDescent="0.25">
      <c r="A490" s="32"/>
      <c r="B490" s="46" t="s">
        <v>67</v>
      </c>
      <c r="C490" s="48">
        <f>SUM(C491:C504)</f>
        <v>0</v>
      </c>
      <c r="D490" s="48">
        <f t="shared" ref="D490:F490" si="172">SUM(D491:D504)</f>
        <v>0</v>
      </c>
      <c r="E490" s="48">
        <f t="shared" si="172"/>
        <v>48155731</v>
      </c>
      <c r="F490" s="48">
        <f t="shared" si="172"/>
        <v>1150000</v>
      </c>
      <c r="G490" s="48">
        <f>SUM(G491:G505)</f>
        <v>6856592</v>
      </c>
      <c r="H490" s="48">
        <f>SUM(H491:H505)</f>
        <v>6345486</v>
      </c>
      <c r="I490" s="14"/>
      <c r="J490" s="14"/>
      <c r="K490" s="14"/>
      <c r="L490" s="80"/>
    </row>
    <row r="491" spans="1:12" ht="30" x14ac:dyDescent="0.25">
      <c r="A491" s="32"/>
      <c r="B491" s="5"/>
      <c r="C491" s="120"/>
      <c r="D491" s="120"/>
      <c r="E491" s="120"/>
      <c r="F491" s="120"/>
      <c r="G491" s="120">
        <f>4200+8000</f>
        <v>12200</v>
      </c>
      <c r="H491" s="120">
        <f>4200+8000</f>
        <v>12200</v>
      </c>
      <c r="I491" s="14"/>
      <c r="J491" s="14"/>
      <c r="K491" s="14"/>
      <c r="L491" s="80" t="s">
        <v>298</v>
      </c>
    </row>
    <row r="492" spans="1:12" ht="30" x14ac:dyDescent="0.25">
      <c r="A492" s="32"/>
      <c r="B492" s="3"/>
      <c r="C492" s="120"/>
      <c r="D492" s="120"/>
      <c r="E492" s="120">
        <v>30000000</v>
      </c>
      <c r="F492" s="120"/>
      <c r="G492" s="120"/>
      <c r="H492" s="120"/>
      <c r="I492" s="14"/>
      <c r="J492" s="14"/>
      <c r="K492" s="14"/>
      <c r="L492" s="80" t="s">
        <v>337</v>
      </c>
    </row>
    <row r="493" spans="1:12" ht="45" x14ac:dyDescent="0.25">
      <c r="A493" s="32"/>
      <c r="B493" s="5"/>
      <c r="C493" s="120"/>
      <c r="D493" s="120"/>
      <c r="E493" s="120">
        <v>9799000</v>
      </c>
      <c r="F493" s="120"/>
      <c r="G493" s="120"/>
      <c r="H493" s="120"/>
      <c r="I493" s="14"/>
      <c r="J493" s="14"/>
      <c r="K493" s="14"/>
      <c r="L493" s="80" t="s">
        <v>523</v>
      </c>
    </row>
    <row r="494" spans="1:12" ht="45" x14ac:dyDescent="0.25">
      <c r="A494" s="32"/>
      <c r="B494" s="3"/>
      <c r="C494" s="120"/>
      <c r="D494" s="120"/>
      <c r="E494" s="120"/>
      <c r="F494" s="120"/>
      <c r="G494" s="120">
        <v>200000</v>
      </c>
      <c r="H494" s="120">
        <v>200000</v>
      </c>
      <c r="I494" s="14"/>
      <c r="J494" s="14"/>
      <c r="K494" s="14"/>
      <c r="L494" s="80" t="s">
        <v>297</v>
      </c>
    </row>
    <row r="495" spans="1:12" s="188" customFormat="1" ht="30" x14ac:dyDescent="0.25">
      <c r="A495" s="179"/>
      <c r="B495" s="197"/>
      <c r="C495" s="198"/>
      <c r="D495" s="190"/>
      <c r="E495" s="190"/>
      <c r="F495" s="190"/>
      <c r="G495" s="190"/>
      <c r="H495" s="190">
        <v>160000</v>
      </c>
      <c r="I495" s="192"/>
      <c r="J495" s="192"/>
      <c r="K495" s="192"/>
      <c r="L495" s="183" t="s">
        <v>524</v>
      </c>
    </row>
    <row r="496" spans="1:12" ht="78" customHeight="1" x14ac:dyDescent="0.25">
      <c r="A496" s="32"/>
      <c r="B496" s="5"/>
      <c r="C496" s="120"/>
      <c r="D496" s="120"/>
      <c r="E496" s="120"/>
      <c r="F496" s="120">
        <v>530000</v>
      </c>
      <c r="G496" s="120"/>
      <c r="H496" s="120"/>
      <c r="I496" s="14"/>
      <c r="J496" s="14"/>
      <c r="K496" s="14"/>
      <c r="L496" s="80" t="s">
        <v>296</v>
      </c>
    </row>
    <row r="497" spans="1:12" ht="80.25" customHeight="1" x14ac:dyDescent="0.25">
      <c r="A497" s="32"/>
      <c r="B497" s="84" t="s">
        <v>267</v>
      </c>
      <c r="C497" s="120"/>
      <c r="D497" s="120"/>
      <c r="E497" s="120">
        <v>3856731</v>
      </c>
      <c r="F497" s="120"/>
      <c r="G497" s="120"/>
      <c r="H497" s="120"/>
      <c r="I497" s="14"/>
      <c r="J497" s="14"/>
      <c r="K497" s="14"/>
      <c r="L497" s="80" t="s">
        <v>268</v>
      </c>
    </row>
    <row r="498" spans="1:12" ht="60" x14ac:dyDescent="0.25">
      <c r="A498" s="32"/>
      <c r="B498" s="3"/>
      <c r="C498" s="120"/>
      <c r="D498" s="120"/>
      <c r="E498" s="120"/>
      <c r="F498" s="120"/>
      <c r="G498" s="120">
        <f>1739596-160490</f>
        <v>1579106</v>
      </c>
      <c r="H498" s="120"/>
      <c r="I498" s="14"/>
      <c r="J498" s="14"/>
      <c r="K498" s="14"/>
      <c r="L498" s="80" t="s">
        <v>329</v>
      </c>
    </row>
    <row r="499" spans="1:12" ht="30" x14ac:dyDescent="0.25">
      <c r="A499" s="32"/>
      <c r="B499" s="3"/>
      <c r="C499" s="120"/>
      <c r="D499" s="120"/>
      <c r="E499" s="120"/>
      <c r="F499" s="120"/>
      <c r="G499" s="120"/>
      <c r="H499" s="120">
        <v>908000</v>
      </c>
      <c r="I499" s="14"/>
      <c r="J499" s="14"/>
      <c r="K499" s="14"/>
      <c r="L499" s="80" t="s">
        <v>295</v>
      </c>
    </row>
    <row r="500" spans="1:12" ht="30" x14ac:dyDescent="0.25">
      <c r="A500" s="32"/>
      <c r="B500" s="3"/>
      <c r="C500" s="120"/>
      <c r="D500" s="120"/>
      <c r="E500" s="120"/>
      <c r="F500" s="120"/>
      <c r="G500" s="120">
        <f>186+151600</f>
        <v>151786</v>
      </c>
      <c r="H500" s="120">
        <f>186+151600</f>
        <v>151786</v>
      </c>
      <c r="I500" s="14"/>
      <c r="J500" s="14"/>
      <c r="K500" s="14"/>
      <c r="L500" s="80" t="s">
        <v>243</v>
      </c>
    </row>
    <row r="501" spans="1:12" ht="60" x14ac:dyDescent="0.25">
      <c r="A501" s="32"/>
      <c r="B501" s="3"/>
      <c r="C501" s="120"/>
      <c r="D501" s="120"/>
      <c r="E501" s="120"/>
      <c r="F501" s="120">
        <f>320000+300000</f>
        <v>620000</v>
      </c>
      <c r="G501" s="120"/>
      <c r="H501" s="120"/>
      <c r="I501" s="14"/>
      <c r="J501" s="14"/>
      <c r="K501" s="14"/>
      <c r="L501" s="80" t="s">
        <v>442</v>
      </c>
    </row>
    <row r="502" spans="1:12" ht="30" x14ac:dyDescent="0.25">
      <c r="A502" s="32"/>
      <c r="B502" s="3"/>
      <c r="C502" s="120"/>
      <c r="D502" s="120"/>
      <c r="E502" s="120">
        <v>4500000</v>
      </c>
      <c r="F502" s="120"/>
      <c r="G502" s="120"/>
      <c r="H502" s="120"/>
      <c r="I502" s="14"/>
      <c r="J502" s="14"/>
      <c r="K502" s="14"/>
      <c r="L502" s="80" t="s">
        <v>294</v>
      </c>
    </row>
    <row r="503" spans="1:12" ht="30" x14ac:dyDescent="0.25">
      <c r="A503" s="32"/>
      <c r="B503" s="3"/>
      <c r="C503" s="120"/>
      <c r="D503" s="120"/>
      <c r="E503" s="120"/>
      <c r="F503" s="120"/>
      <c r="G503" s="120">
        <v>4500000</v>
      </c>
      <c r="H503" s="120">
        <v>4500000</v>
      </c>
      <c r="I503" s="14"/>
      <c r="J503" s="14"/>
      <c r="K503" s="14"/>
      <c r="L503" s="80" t="s">
        <v>283</v>
      </c>
    </row>
    <row r="504" spans="1:12" ht="30" x14ac:dyDescent="0.25">
      <c r="A504" s="32"/>
      <c r="B504" s="3"/>
      <c r="C504" s="120"/>
      <c r="D504" s="120"/>
      <c r="E504" s="120"/>
      <c r="F504" s="120"/>
      <c r="G504" s="120">
        <v>371000</v>
      </c>
      <c r="H504" s="120">
        <v>371000</v>
      </c>
      <c r="I504" s="14"/>
      <c r="J504" s="14"/>
      <c r="K504" s="14"/>
      <c r="L504" s="80" t="s">
        <v>330</v>
      </c>
    </row>
    <row r="505" spans="1:12" ht="30" x14ac:dyDescent="0.25">
      <c r="A505" s="32"/>
      <c r="B505" s="42"/>
      <c r="C505" s="120"/>
      <c r="D505" s="120"/>
      <c r="E505" s="120"/>
      <c r="F505" s="120"/>
      <c r="G505" s="120">
        <v>42500</v>
      </c>
      <c r="H505" s="120">
        <v>42500</v>
      </c>
      <c r="I505" s="14"/>
      <c r="J505" s="14"/>
      <c r="K505" s="14"/>
      <c r="L505" s="80" t="s">
        <v>308</v>
      </c>
    </row>
    <row r="506" spans="1:12" ht="45" x14ac:dyDescent="0.25">
      <c r="A506" s="32"/>
      <c r="B506" s="49" t="s">
        <v>331</v>
      </c>
      <c r="C506" s="56"/>
      <c r="D506" s="13"/>
      <c r="E506" s="13">
        <f>E507</f>
        <v>937300</v>
      </c>
      <c r="F506" s="13"/>
      <c r="G506" s="13"/>
      <c r="H506" s="13"/>
      <c r="I506" s="14"/>
      <c r="J506" s="14"/>
      <c r="K506" s="14"/>
      <c r="L506" s="80"/>
    </row>
    <row r="507" spans="1:12" ht="30" x14ac:dyDescent="0.25">
      <c r="A507" s="32"/>
      <c r="B507" s="5"/>
      <c r="C507" s="120"/>
      <c r="D507" s="120"/>
      <c r="E507" s="120">
        <v>937300</v>
      </c>
      <c r="F507" s="120"/>
      <c r="G507" s="120"/>
      <c r="H507" s="120"/>
      <c r="I507" s="14"/>
      <c r="J507" s="14"/>
      <c r="K507" s="14"/>
      <c r="L507" s="80" t="s">
        <v>469</v>
      </c>
    </row>
    <row r="508" spans="1:12" ht="30" x14ac:dyDescent="0.25">
      <c r="A508" s="32"/>
      <c r="B508" s="46" t="s">
        <v>102</v>
      </c>
      <c r="C508" s="48">
        <f>C509+C510</f>
        <v>0</v>
      </c>
      <c r="D508" s="48">
        <f t="shared" ref="D508:H508" si="173">D509+D510</f>
        <v>0</v>
      </c>
      <c r="E508" s="48">
        <f t="shared" si="173"/>
        <v>2646600</v>
      </c>
      <c r="F508" s="48">
        <f t="shared" si="173"/>
        <v>0</v>
      </c>
      <c r="G508" s="48">
        <f t="shared" si="173"/>
        <v>132000</v>
      </c>
      <c r="H508" s="48">
        <f t="shared" si="173"/>
        <v>0</v>
      </c>
      <c r="I508" s="34"/>
      <c r="J508" s="34"/>
      <c r="K508" s="34"/>
      <c r="L508" s="80"/>
    </row>
    <row r="509" spans="1:12" ht="46.5" customHeight="1" x14ac:dyDescent="0.25">
      <c r="A509" s="32"/>
      <c r="B509" s="37"/>
      <c r="C509" s="120"/>
      <c r="D509" s="120"/>
      <c r="E509" s="120"/>
      <c r="F509" s="120"/>
      <c r="G509" s="120">
        <v>132000</v>
      </c>
      <c r="H509" s="120"/>
      <c r="I509" s="14"/>
      <c r="J509" s="14"/>
      <c r="K509" s="14"/>
      <c r="L509" s="80" t="s">
        <v>344</v>
      </c>
    </row>
    <row r="510" spans="1:12" ht="45" x14ac:dyDescent="0.25">
      <c r="A510" s="32"/>
      <c r="B510" s="5"/>
      <c r="C510" s="120"/>
      <c r="D510" s="120"/>
      <c r="E510" s="120">
        <v>2646600</v>
      </c>
      <c r="F510" s="120"/>
      <c r="G510" s="120"/>
      <c r="H510" s="120"/>
      <c r="I510" s="34"/>
      <c r="J510" s="34"/>
      <c r="K510" s="34"/>
      <c r="L510" s="80" t="s">
        <v>523</v>
      </c>
    </row>
    <row r="511" spans="1:12" ht="39" customHeight="1" x14ac:dyDescent="0.25">
      <c r="A511" s="32"/>
      <c r="B511" s="38" t="s">
        <v>188</v>
      </c>
      <c r="C511" s="55"/>
      <c r="D511" s="14"/>
      <c r="E511" s="33">
        <f>E512</f>
        <v>1498600</v>
      </c>
      <c r="F511" s="14"/>
      <c r="G511" s="33"/>
      <c r="H511" s="33"/>
      <c r="I511" s="14"/>
      <c r="J511" s="14"/>
      <c r="K511" s="14"/>
      <c r="L511" s="80"/>
    </row>
    <row r="512" spans="1:12" ht="45" x14ac:dyDescent="0.25">
      <c r="A512" s="32"/>
      <c r="B512" s="5"/>
      <c r="C512" s="120"/>
      <c r="D512" s="120"/>
      <c r="E512" s="120">
        <v>1498600</v>
      </c>
      <c r="F512" s="120"/>
      <c r="G512" s="120"/>
      <c r="H512" s="120"/>
      <c r="I512" s="14"/>
      <c r="J512" s="14"/>
      <c r="K512" s="14"/>
      <c r="L512" s="80" t="s">
        <v>517</v>
      </c>
    </row>
    <row r="513" spans="1:12" ht="30" x14ac:dyDescent="0.25">
      <c r="A513" s="32"/>
      <c r="B513" s="49" t="s">
        <v>269</v>
      </c>
      <c r="C513" s="50">
        <f>C514+C515+C516+C517</f>
        <v>0</v>
      </c>
      <c r="D513" s="50">
        <f t="shared" ref="D513:H513" si="174">D514+D515+D516+D517</f>
        <v>0</v>
      </c>
      <c r="E513" s="50">
        <f t="shared" si="174"/>
        <v>4697500</v>
      </c>
      <c r="F513" s="50">
        <f t="shared" si="174"/>
        <v>0</v>
      </c>
      <c r="G513" s="50">
        <f t="shared" si="174"/>
        <v>40495</v>
      </c>
      <c r="H513" s="50">
        <f t="shared" si="174"/>
        <v>40495</v>
      </c>
      <c r="I513" s="14"/>
      <c r="J513" s="14"/>
      <c r="K513" s="14"/>
      <c r="L513" s="80"/>
    </row>
    <row r="514" spans="1:12" ht="30" x14ac:dyDescent="0.25">
      <c r="A514" s="32"/>
      <c r="B514" s="42"/>
      <c r="C514" s="120"/>
      <c r="D514" s="120"/>
      <c r="E514" s="120">
        <v>2100000</v>
      </c>
      <c r="F514" s="120"/>
      <c r="G514" s="120"/>
      <c r="H514" s="120"/>
      <c r="I514" s="14"/>
      <c r="J514" s="14"/>
      <c r="K514" s="14"/>
      <c r="L514" s="80" t="s">
        <v>284</v>
      </c>
    </row>
    <row r="515" spans="1:12" ht="30" x14ac:dyDescent="0.25">
      <c r="A515" s="32"/>
      <c r="B515" s="42"/>
      <c r="C515" s="120"/>
      <c r="D515" s="120"/>
      <c r="E515" s="120"/>
      <c r="F515" s="120"/>
      <c r="G515" s="120">
        <v>14355</v>
      </c>
      <c r="H515" s="120">
        <v>14355</v>
      </c>
      <c r="I515" s="14"/>
      <c r="J515" s="14"/>
      <c r="K515" s="14"/>
      <c r="L515" s="80" t="s">
        <v>264</v>
      </c>
    </row>
    <row r="516" spans="1:12" ht="30" x14ac:dyDescent="0.25">
      <c r="A516" s="32"/>
      <c r="B516" s="42"/>
      <c r="C516" s="120"/>
      <c r="D516" s="120"/>
      <c r="E516" s="120"/>
      <c r="F516" s="120"/>
      <c r="G516" s="120">
        <v>26140</v>
      </c>
      <c r="H516" s="120">
        <v>26140</v>
      </c>
      <c r="I516" s="14"/>
      <c r="J516" s="14"/>
      <c r="K516" s="14"/>
      <c r="L516" s="80" t="s">
        <v>293</v>
      </c>
    </row>
    <row r="517" spans="1:12" ht="45" x14ac:dyDescent="0.25">
      <c r="A517" s="32"/>
      <c r="B517" s="5"/>
      <c r="C517" s="120"/>
      <c r="D517" s="120"/>
      <c r="E517" s="120">
        <v>2597500</v>
      </c>
      <c r="F517" s="120"/>
      <c r="G517" s="120"/>
      <c r="H517" s="120"/>
      <c r="I517" s="14"/>
      <c r="J517" s="14"/>
      <c r="K517" s="14"/>
      <c r="L517" s="80" t="s">
        <v>525</v>
      </c>
    </row>
    <row r="518" spans="1:12" ht="34.5" customHeight="1" x14ac:dyDescent="0.25">
      <c r="A518" s="32"/>
      <c r="B518" s="49" t="s">
        <v>238</v>
      </c>
      <c r="C518" s="55"/>
      <c r="D518" s="14"/>
      <c r="E518" s="28">
        <f>E519</f>
        <v>4176300</v>
      </c>
      <c r="F518" s="14"/>
      <c r="G518" s="33"/>
      <c r="H518" s="33"/>
      <c r="I518" s="14"/>
      <c r="J518" s="14"/>
      <c r="K518" s="14"/>
      <c r="L518" s="80"/>
    </row>
    <row r="519" spans="1:12" ht="30" x14ac:dyDescent="0.25">
      <c r="A519" s="32"/>
      <c r="B519" s="5"/>
      <c r="C519" s="120"/>
      <c r="D519" s="120"/>
      <c r="E519" s="120">
        <v>4176300</v>
      </c>
      <c r="F519" s="120"/>
      <c r="G519" s="120"/>
      <c r="H519" s="120"/>
      <c r="I519" s="14"/>
      <c r="J519" s="14"/>
      <c r="K519" s="14"/>
      <c r="L519" s="80" t="s">
        <v>469</v>
      </c>
    </row>
    <row r="520" spans="1:12" ht="45" x14ac:dyDescent="0.25">
      <c r="A520" s="32"/>
      <c r="B520" s="49" t="s">
        <v>53</v>
      </c>
      <c r="C520" s="92">
        <f>C521+C522</f>
        <v>0</v>
      </c>
      <c r="D520" s="92">
        <f t="shared" ref="D520:H520" si="175">D521+D522</f>
        <v>0</v>
      </c>
      <c r="E520" s="48">
        <f t="shared" si="175"/>
        <v>980800</v>
      </c>
      <c r="F520" s="92">
        <f t="shared" si="175"/>
        <v>0</v>
      </c>
      <c r="G520" s="92">
        <f t="shared" si="175"/>
        <v>38028</v>
      </c>
      <c r="H520" s="92">
        <f t="shared" si="175"/>
        <v>38028</v>
      </c>
      <c r="I520" s="14"/>
      <c r="J520" s="14"/>
      <c r="K520" s="14"/>
      <c r="L520" s="80"/>
    </row>
    <row r="521" spans="1:12" ht="30" x14ac:dyDescent="0.25">
      <c r="A521" s="32"/>
      <c r="B521" s="42"/>
      <c r="C521" s="120"/>
      <c r="D521" s="120"/>
      <c r="E521" s="120"/>
      <c r="F521" s="120"/>
      <c r="G521" s="120">
        <v>38028</v>
      </c>
      <c r="H521" s="120">
        <v>38028</v>
      </c>
      <c r="I521" s="14"/>
      <c r="J521" s="14"/>
      <c r="K521" s="14"/>
      <c r="L521" s="80" t="s">
        <v>308</v>
      </c>
    </row>
    <row r="522" spans="1:12" ht="45" x14ac:dyDescent="0.25">
      <c r="A522" s="32"/>
      <c r="B522" s="5"/>
      <c r="C522" s="120"/>
      <c r="D522" s="120"/>
      <c r="E522" s="120">
        <v>980800</v>
      </c>
      <c r="F522" s="120"/>
      <c r="G522" s="120"/>
      <c r="H522" s="120"/>
      <c r="I522" s="14"/>
      <c r="J522" s="14"/>
      <c r="K522" s="14"/>
      <c r="L522" s="80" t="s">
        <v>517</v>
      </c>
    </row>
    <row r="523" spans="1:12" ht="30" x14ac:dyDescent="0.25">
      <c r="A523" s="32"/>
      <c r="B523" s="46" t="s">
        <v>289</v>
      </c>
      <c r="C523" s="48">
        <f t="shared" ref="C523:H523" si="176">C524+C525+C526</f>
        <v>0</v>
      </c>
      <c r="D523" s="48">
        <f t="shared" si="176"/>
        <v>0</v>
      </c>
      <c r="E523" s="48">
        <f t="shared" si="176"/>
        <v>109200</v>
      </c>
      <c r="F523" s="48">
        <f t="shared" si="176"/>
        <v>0</v>
      </c>
      <c r="G523" s="48">
        <f t="shared" si="176"/>
        <v>650000</v>
      </c>
      <c r="H523" s="48">
        <f t="shared" si="176"/>
        <v>230000</v>
      </c>
      <c r="I523" s="14"/>
      <c r="J523" s="14"/>
      <c r="K523" s="14"/>
      <c r="L523" s="80"/>
    </row>
    <row r="524" spans="1:12" ht="30" x14ac:dyDescent="0.25">
      <c r="A524" s="32"/>
      <c r="B524" s="3"/>
      <c r="C524" s="120"/>
      <c r="D524" s="120"/>
      <c r="E524" s="120"/>
      <c r="F524" s="120"/>
      <c r="G524" s="120">
        <v>50000</v>
      </c>
      <c r="H524" s="120">
        <v>50000</v>
      </c>
      <c r="I524" s="34"/>
      <c r="J524" s="34"/>
      <c r="K524" s="34"/>
      <c r="L524" s="80" t="s">
        <v>526</v>
      </c>
    </row>
    <row r="525" spans="1:12" ht="45" x14ac:dyDescent="0.25">
      <c r="A525" s="32"/>
      <c r="B525" s="42"/>
      <c r="C525" s="120"/>
      <c r="D525" s="120"/>
      <c r="E525" s="120"/>
      <c r="F525" s="120"/>
      <c r="G525" s="120">
        <v>600000</v>
      </c>
      <c r="H525" s="120">
        <v>180000</v>
      </c>
      <c r="I525" s="14"/>
      <c r="J525" s="14"/>
      <c r="K525" s="14"/>
      <c r="L525" s="80" t="s">
        <v>292</v>
      </c>
    </row>
    <row r="526" spans="1:12" ht="45" x14ac:dyDescent="0.25">
      <c r="A526" s="32"/>
      <c r="B526" s="5"/>
      <c r="C526" s="120"/>
      <c r="D526" s="120"/>
      <c r="E526" s="120">
        <v>109200</v>
      </c>
      <c r="F526" s="120"/>
      <c r="G526" s="120"/>
      <c r="H526" s="120"/>
      <c r="I526" s="34"/>
      <c r="J526" s="34"/>
      <c r="K526" s="34"/>
      <c r="L526" s="80" t="s">
        <v>517</v>
      </c>
    </row>
    <row r="527" spans="1:12" ht="45.75" customHeight="1" x14ac:dyDescent="0.25">
      <c r="A527" s="32"/>
      <c r="B527" s="49" t="s">
        <v>332</v>
      </c>
      <c r="C527" s="55"/>
      <c r="D527" s="14"/>
      <c r="E527" s="28">
        <f>E528</f>
        <v>696800</v>
      </c>
      <c r="F527" s="14"/>
      <c r="G527" s="33"/>
      <c r="H527" s="33"/>
      <c r="I527" s="14"/>
      <c r="J527" s="14"/>
      <c r="K527" s="14"/>
      <c r="L527" s="80"/>
    </row>
    <row r="528" spans="1:12" ht="30" x14ac:dyDescent="0.25">
      <c r="A528" s="32"/>
      <c r="B528" s="5"/>
      <c r="C528" s="120"/>
      <c r="D528" s="120"/>
      <c r="E528" s="120">
        <v>696800</v>
      </c>
      <c r="F528" s="120"/>
      <c r="G528" s="120"/>
      <c r="H528" s="120"/>
      <c r="I528" s="14"/>
      <c r="J528" s="14"/>
      <c r="K528" s="14"/>
      <c r="L528" s="80" t="s">
        <v>469</v>
      </c>
    </row>
    <row r="529" spans="1:12" ht="45" x14ac:dyDescent="0.25">
      <c r="A529" s="32"/>
      <c r="B529" s="38" t="s">
        <v>270</v>
      </c>
      <c r="C529" s="28">
        <f t="shared" ref="C529:D529" si="177">C530</f>
        <v>0</v>
      </c>
      <c r="D529" s="28">
        <f t="shared" si="177"/>
        <v>0</v>
      </c>
      <c r="E529" s="28">
        <f>E530</f>
        <v>1870800</v>
      </c>
      <c r="F529" s="28">
        <f t="shared" ref="F529:H529" si="178">F530</f>
        <v>0</v>
      </c>
      <c r="G529" s="28">
        <f t="shared" si="178"/>
        <v>0</v>
      </c>
      <c r="H529" s="28">
        <f t="shared" si="178"/>
        <v>0</v>
      </c>
      <c r="I529" s="14"/>
      <c r="J529" s="14"/>
      <c r="K529" s="14"/>
      <c r="L529" s="80"/>
    </row>
    <row r="530" spans="1:12" ht="45" x14ac:dyDescent="0.25">
      <c r="A530" s="32"/>
      <c r="B530" s="5"/>
      <c r="C530" s="120"/>
      <c r="D530" s="120"/>
      <c r="E530" s="120">
        <v>1870800</v>
      </c>
      <c r="F530" s="120"/>
      <c r="G530" s="120"/>
      <c r="H530" s="120"/>
      <c r="I530" s="14"/>
      <c r="J530" s="14"/>
      <c r="K530" s="14"/>
      <c r="L530" s="80" t="s">
        <v>525</v>
      </c>
    </row>
    <row r="531" spans="1:12" ht="45" x14ac:dyDescent="0.25">
      <c r="A531" s="32"/>
      <c r="B531" s="38" t="s">
        <v>103</v>
      </c>
      <c r="C531" s="50">
        <f>C532+C533</f>
        <v>0</v>
      </c>
      <c r="D531" s="50">
        <f t="shared" ref="D531:H531" si="179">D532+D533</f>
        <v>0</v>
      </c>
      <c r="E531" s="50">
        <f t="shared" si="179"/>
        <v>1785600</v>
      </c>
      <c r="F531" s="50">
        <f t="shared" si="179"/>
        <v>0</v>
      </c>
      <c r="G531" s="50">
        <f t="shared" si="179"/>
        <v>2260.8000000000002</v>
      </c>
      <c r="H531" s="50">
        <f t="shared" si="179"/>
        <v>2260.8000000000002</v>
      </c>
      <c r="I531" s="14"/>
      <c r="J531" s="14"/>
      <c r="K531" s="14"/>
      <c r="L531" s="80"/>
    </row>
    <row r="532" spans="1:12" ht="36" customHeight="1" x14ac:dyDescent="0.25">
      <c r="A532" s="32"/>
      <c r="B532" s="37"/>
      <c r="C532" s="120"/>
      <c r="D532" s="120"/>
      <c r="E532" s="120"/>
      <c r="F532" s="120"/>
      <c r="G532" s="120">
        <v>2260.8000000000002</v>
      </c>
      <c r="H532" s="120">
        <v>2260.8000000000002</v>
      </c>
      <c r="I532" s="14"/>
      <c r="J532" s="14"/>
      <c r="K532" s="14"/>
      <c r="L532" s="80" t="s">
        <v>345</v>
      </c>
    </row>
    <row r="533" spans="1:12" ht="64.5" customHeight="1" x14ac:dyDescent="0.25">
      <c r="A533" s="32"/>
      <c r="B533" s="5"/>
      <c r="C533" s="120"/>
      <c r="D533" s="120"/>
      <c r="E533" s="120">
        <v>1785600</v>
      </c>
      <c r="F533" s="120"/>
      <c r="G533" s="120"/>
      <c r="H533" s="120"/>
      <c r="I533" s="14"/>
      <c r="J533" s="14"/>
      <c r="K533" s="14"/>
      <c r="L533" s="80" t="s">
        <v>469</v>
      </c>
    </row>
    <row r="534" spans="1:12" ht="45" x14ac:dyDescent="0.25">
      <c r="A534" s="32"/>
      <c r="B534" s="49" t="s">
        <v>249</v>
      </c>
      <c r="C534" s="50">
        <f>C535+C536+C537+C538</f>
        <v>0</v>
      </c>
      <c r="D534" s="50">
        <f t="shared" ref="D534:H534" si="180">D535+D536+D537+D538</f>
        <v>0</v>
      </c>
      <c r="E534" s="50">
        <f t="shared" si="180"/>
        <v>637300</v>
      </c>
      <c r="F534" s="50">
        <f t="shared" si="180"/>
        <v>0</v>
      </c>
      <c r="G534" s="50">
        <f t="shared" si="180"/>
        <v>75310</v>
      </c>
      <c r="H534" s="50">
        <f t="shared" si="180"/>
        <v>75310</v>
      </c>
      <c r="I534" s="14"/>
      <c r="J534" s="14"/>
      <c r="K534" s="14"/>
      <c r="L534" s="80"/>
    </row>
    <row r="535" spans="1:12" ht="30" x14ac:dyDescent="0.25">
      <c r="A535" s="32"/>
      <c r="B535" s="42"/>
      <c r="C535" s="120"/>
      <c r="D535" s="120"/>
      <c r="E535" s="120"/>
      <c r="F535" s="120"/>
      <c r="G535" s="120"/>
      <c r="H535" s="120">
        <v>310</v>
      </c>
      <c r="I535" s="14"/>
      <c r="J535" s="14"/>
      <c r="K535" s="14"/>
      <c r="L535" s="80" t="s">
        <v>243</v>
      </c>
    </row>
    <row r="536" spans="1:12" ht="15" x14ac:dyDescent="0.25">
      <c r="A536" s="32"/>
      <c r="B536" s="42"/>
      <c r="C536" s="120"/>
      <c r="D536" s="120"/>
      <c r="E536" s="120"/>
      <c r="F536" s="120"/>
      <c r="G536" s="120">
        <v>310</v>
      </c>
      <c r="H536" s="120"/>
      <c r="I536" s="14"/>
      <c r="J536" s="14"/>
      <c r="K536" s="14"/>
      <c r="L536" s="80"/>
    </row>
    <row r="537" spans="1:12" ht="45" x14ac:dyDescent="0.25">
      <c r="A537" s="32"/>
      <c r="B537" s="5"/>
      <c r="C537" s="120"/>
      <c r="D537" s="120"/>
      <c r="E537" s="120">
        <v>637300</v>
      </c>
      <c r="F537" s="120"/>
      <c r="G537" s="120"/>
      <c r="H537" s="120"/>
      <c r="I537" s="14"/>
      <c r="J537" s="14"/>
      <c r="K537" s="14"/>
      <c r="L537" s="80" t="s">
        <v>518</v>
      </c>
    </row>
    <row r="538" spans="1:12" ht="45" x14ac:dyDescent="0.25">
      <c r="A538" s="32"/>
      <c r="B538" s="42"/>
      <c r="C538" s="120"/>
      <c r="D538" s="120"/>
      <c r="E538" s="120"/>
      <c r="F538" s="120"/>
      <c r="G538" s="120">
        <v>75000</v>
      </c>
      <c r="H538" s="120">
        <v>75000</v>
      </c>
      <c r="I538" s="14"/>
      <c r="J538" s="14"/>
      <c r="K538" s="14"/>
      <c r="L538" s="80" t="s">
        <v>527</v>
      </c>
    </row>
    <row r="539" spans="1:12" ht="45" x14ac:dyDescent="0.25">
      <c r="A539" s="32"/>
      <c r="B539" s="46" t="s">
        <v>104</v>
      </c>
      <c r="C539" s="48">
        <f>C540</f>
        <v>0</v>
      </c>
      <c r="D539" s="48">
        <f t="shared" ref="D539:H539" si="181">D540</f>
        <v>0</v>
      </c>
      <c r="E539" s="48">
        <f t="shared" si="181"/>
        <v>248100</v>
      </c>
      <c r="F539" s="48">
        <f t="shared" si="181"/>
        <v>0</v>
      </c>
      <c r="G539" s="48">
        <f t="shared" si="181"/>
        <v>0</v>
      </c>
      <c r="H539" s="48">
        <f t="shared" si="181"/>
        <v>0</v>
      </c>
      <c r="I539" s="14"/>
      <c r="J539" s="14"/>
      <c r="K539" s="14"/>
      <c r="L539" s="80"/>
    </row>
    <row r="540" spans="1:12" ht="67.5" customHeight="1" x14ac:dyDescent="0.25">
      <c r="A540" s="32"/>
      <c r="B540" s="5"/>
      <c r="C540" s="120"/>
      <c r="D540" s="120"/>
      <c r="E540" s="120">
        <v>248100</v>
      </c>
      <c r="F540" s="120"/>
      <c r="G540" s="120"/>
      <c r="H540" s="120"/>
      <c r="I540" s="14"/>
      <c r="J540" s="14"/>
      <c r="K540" s="14"/>
      <c r="L540" s="80" t="s">
        <v>517</v>
      </c>
    </row>
    <row r="541" spans="1:12" ht="30" x14ac:dyDescent="0.25">
      <c r="A541" s="54"/>
      <c r="B541" s="49" t="s">
        <v>170</v>
      </c>
      <c r="C541" s="48">
        <f>C542+C543</f>
        <v>0</v>
      </c>
      <c r="D541" s="48">
        <f t="shared" ref="D541:H541" si="182">D542+D543</f>
        <v>0</v>
      </c>
      <c r="E541" s="48">
        <f t="shared" si="182"/>
        <v>426800</v>
      </c>
      <c r="F541" s="48">
        <f t="shared" si="182"/>
        <v>0</v>
      </c>
      <c r="G541" s="48">
        <f t="shared" si="182"/>
        <v>20000</v>
      </c>
      <c r="H541" s="48">
        <f t="shared" si="182"/>
        <v>20000</v>
      </c>
      <c r="I541" s="14"/>
      <c r="J541" s="14"/>
      <c r="K541" s="14"/>
      <c r="L541" s="80"/>
    </row>
    <row r="542" spans="1:12" ht="30" x14ac:dyDescent="0.25">
      <c r="A542" s="54"/>
      <c r="B542" s="5"/>
      <c r="C542" s="120"/>
      <c r="D542" s="120"/>
      <c r="E542" s="120">
        <v>426800</v>
      </c>
      <c r="F542" s="120"/>
      <c r="G542" s="120"/>
      <c r="H542" s="120"/>
      <c r="I542" s="14"/>
      <c r="J542" s="14"/>
      <c r="K542" s="14"/>
      <c r="L542" s="80" t="s">
        <v>469</v>
      </c>
    </row>
    <row r="543" spans="1:12" ht="30" x14ac:dyDescent="0.25">
      <c r="A543" s="32"/>
      <c r="B543" s="42"/>
      <c r="C543" s="120"/>
      <c r="D543" s="120"/>
      <c r="E543" s="120"/>
      <c r="F543" s="120"/>
      <c r="G543" s="120">
        <v>20000</v>
      </c>
      <c r="H543" s="120">
        <v>20000</v>
      </c>
      <c r="I543" s="14"/>
      <c r="J543" s="14"/>
      <c r="K543" s="14"/>
      <c r="L543" s="80" t="s">
        <v>264</v>
      </c>
    </row>
    <row r="544" spans="1:12" ht="45" x14ac:dyDescent="0.25">
      <c r="A544" s="32"/>
      <c r="B544" s="46" t="s">
        <v>58</v>
      </c>
      <c r="C544" s="48">
        <f>C545+C546+C547+C548</f>
        <v>0</v>
      </c>
      <c r="D544" s="48">
        <f t="shared" ref="D544:H544" si="183">D545+D546+D547+D548</f>
        <v>0</v>
      </c>
      <c r="E544" s="48">
        <f t="shared" si="183"/>
        <v>3475000</v>
      </c>
      <c r="F544" s="48">
        <f t="shared" si="183"/>
        <v>0</v>
      </c>
      <c r="G544" s="48">
        <f t="shared" si="183"/>
        <v>153719</v>
      </c>
      <c r="H544" s="48">
        <f t="shared" si="183"/>
        <v>153719</v>
      </c>
      <c r="I544" s="14"/>
      <c r="J544" s="14"/>
      <c r="K544" s="14"/>
      <c r="L544" s="80"/>
    </row>
    <row r="545" spans="1:12" ht="45" x14ac:dyDescent="0.25">
      <c r="A545" s="32"/>
      <c r="B545" s="5"/>
      <c r="C545" s="120"/>
      <c r="D545" s="120"/>
      <c r="E545" s="120">
        <v>3475000</v>
      </c>
      <c r="F545" s="120"/>
      <c r="G545" s="120"/>
      <c r="H545" s="120"/>
      <c r="I545" s="14"/>
      <c r="J545" s="14"/>
      <c r="K545" s="14"/>
      <c r="L545" s="80" t="s">
        <v>516</v>
      </c>
    </row>
    <row r="546" spans="1:12" ht="30" x14ac:dyDescent="0.25">
      <c r="A546" s="32"/>
      <c r="B546" s="3"/>
      <c r="C546" s="120"/>
      <c r="D546" s="120"/>
      <c r="E546" s="120"/>
      <c r="F546" s="120"/>
      <c r="G546" s="120">
        <v>17000</v>
      </c>
      <c r="H546" s="120">
        <v>17000</v>
      </c>
      <c r="I546" s="14"/>
      <c r="J546" s="14"/>
      <c r="K546" s="14"/>
      <c r="L546" s="80" t="s">
        <v>291</v>
      </c>
    </row>
    <row r="547" spans="1:12" ht="30" x14ac:dyDescent="0.25">
      <c r="A547" s="32"/>
      <c r="B547" s="3"/>
      <c r="C547" s="120"/>
      <c r="D547" s="120"/>
      <c r="E547" s="120"/>
      <c r="F547" s="120"/>
      <c r="G547" s="120">
        <v>124919</v>
      </c>
      <c r="H547" s="120">
        <v>124919</v>
      </c>
      <c r="I547" s="14"/>
      <c r="J547" s="14"/>
      <c r="K547" s="14"/>
      <c r="L547" s="80" t="s">
        <v>345</v>
      </c>
    </row>
    <row r="548" spans="1:12" ht="30.75" customHeight="1" x14ac:dyDescent="0.25">
      <c r="A548" s="32"/>
      <c r="B548" s="5"/>
      <c r="C548" s="120"/>
      <c r="D548" s="120"/>
      <c r="E548" s="120"/>
      <c r="F548" s="120"/>
      <c r="G548" s="120">
        <v>11800</v>
      </c>
      <c r="H548" s="120">
        <v>11800</v>
      </c>
      <c r="I548" s="14"/>
      <c r="J548" s="14"/>
      <c r="K548" s="14"/>
      <c r="L548" s="4" t="s">
        <v>346</v>
      </c>
    </row>
    <row r="549" spans="1:12" ht="75" x14ac:dyDescent="0.25">
      <c r="A549" s="32"/>
      <c r="B549" s="70" t="s">
        <v>333</v>
      </c>
      <c r="C549" s="48">
        <f t="shared" ref="C549:D549" si="184">C550</f>
        <v>0</v>
      </c>
      <c r="D549" s="48">
        <f t="shared" si="184"/>
        <v>0</v>
      </c>
      <c r="E549" s="48">
        <f>E550</f>
        <v>429200</v>
      </c>
      <c r="F549" s="48">
        <f t="shared" ref="F549:H549" si="185">F550</f>
        <v>0</v>
      </c>
      <c r="G549" s="48">
        <f t="shared" si="185"/>
        <v>0</v>
      </c>
      <c r="H549" s="48">
        <f t="shared" si="185"/>
        <v>0</v>
      </c>
      <c r="I549" s="14"/>
      <c r="J549" s="14"/>
      <c r="K549" s="14"/>
      <c r="L549" s="80"/>
    </row>
    <row r="550" spans="1:12" ht="30" x14ac:dyDescent="0.25">
      <c r="A550" s="32"/>
      <c r="B550" s="5"/>
      <c r="C550" s="120"/>
      <c r="D550" s="120"/>
      <c r="E550" s="120">
        <v>429200</v>
      </c>
      <c r="F550" s="120"/>
      <c r="G550" s="120"/>
      <c r="H550" s="120"/>
      <c r="I550" s="14"/>
      <c r="J550" s="14"/>
      <c r="K550" s="14"/>
      <c r="L550" s="80" t="s">
        <v>469</v>
      </c>
    </row>
    <row r="551" spans="1:12" ht="30.75" customHeight="1" x14ac:dyDescent="0.25">
      <c r="A551" s="32"/>
      <c r="B551" s="70" t="s">
        <v>33</v>
      </c>
      <c r="C551" s="48">
        <f t="shared" ref="C551:D551" si="186">C552</f>
        <v>0</v>
      </c>
      <c r="D551" s="48">
        <f t="shared" si="186"/>
        <v>0</v>
      </c>
      <c r="E551" s="48">
        <f>E552</f>
        <v>881400</v>
      </c>
      <c r="F551" s="48">
        <f t="shared" ref="F551:H551" si="187">F552</f>
        <v>0</v>
      </c>
      <c r="G551" s="48">
        <f t="shared" si="187"/>
        <v>0</v>
      </c>
      <c r="H551" s="48">
        <f t="shared" si="187"/>
        <v>0</v>
      </c>
      <c r="I551" s="14"/>
      <c r="J551" s="14"/>
      <c r="K551" s="14"/>
      <c r="L551" s="80"/>
    </row>
    <row r="552" spans="1:12" ht="30" x14ac:dyDescent="0.25">
      <c r="A552" s="32"/>
      <c r="B552" s="5"/>
      <c r="C552" s="120"/>
      <c r="D552" s="120"/>
      <c r="E552" s="120">
        <v>881400</v>
      </c>
      <c r="F552" s="120"/>
      <c r="G552" s="120"/>
      <c r="H552" s="120"/>
      <c r="I552" s="14"/>
      <c r="J552" s="14"/>
      <c r="K552" s="14"/>
      <c r="L552" s="80" t="s">
        <v>469</v>
      </c>
    </row>
    <row r="553" spans="1:12" ht="30" x14ac:dyDescent="0.25">
      <c r="A553" s="32"/>
      <c r="B553" s="46" t="s">
        <v>334</v>
      </c>
      <c r="C553" s="48">
        <f>C554+C555</f>
        <v>0</v>
      </c>
      <c r="D553" s="48">
        <f t="shared" ref="D553:H553" si="188">D554+D555</f>
        <v>0</v>
      </c>
      <c r="E553" s="48">
        <f t="shared" si="188"/>
        <v>377300</v>
      </c>
      <c r="F553" s="48">
        <f t="shared" si="188"/>
        <v>0</v>
      </c>
      <c r="G553" s="48">
        <f t="shared" si="188"/>
        <v>15000</v>
      </c>
      <c r="H553" s="48">
        <f t="shared" si="188"/>
        <v>15000</v>
      </c>
      <c r="I553" s="14"/>
      <c r="J553" s="14"/>
      <c r="K553" s="14"/>
      <c r="L553" s="80"/>
    </row>
    <row r="554" spans="1:12" ht="30" x14ac:dyDescent="0.25">
      <c r="A554" s="32"/>
      <c r="B554" s="42"/>
      <c r="C554" s="120"/>
      <c r="D554" s="120"/>
      <c r="E554" s="120"/>
      <c r="F554" s="120"/>
      <c r="G554" s="120">
        <v>15000</v>
      </c>
      <c r="H554" s="120">
        <v>15000</v>
      </c>
      <c r="I554" s="14"/>
      <c r="J554" s="14"/>
      <c r="K554" s="14"/>
      <c r="L554" s="80" t="s">
        <v>271</v>
      </c>
    </row>
    <row r="555" spans="1:12" ht="30" x14ac:dyDescent="0.25">
      <c r="A555" s="32"/>
      <c r="B555" s="5"/>
      <c r="C555" s="120"/>
      <c r="D555" s="120"/>
      <c r="E555" s="120">
        <v>377300</v>
      </c>
      <c r="F555" s="120"/>
      <c r="G555" s="120"/>
      <c r="H555" s="120"/>
      <c r="I555" s="14"/>
      <c r="J555" s="14"/>
      <c r="K555" s="14"/>
      <c r="L555" s="80" t="s">
        <v>469</v>
      </c>
    </row>
    <row r="556" spans="1:12" ht="32.25" customHeight="1" x14ac:dyDescent="0.25">
      <c r="A556" s="32"/>
      <c r="B556" s="49" t="s">
        <v>116</v>
      </c>
      <c r="C556" s="55"/>
      <c r="D556" s="14"/>
      <c r="E556" s="48">
        <f>E557</f>
        <v>308900</v>
      </c>
      <c r="F556" s="14"/>
      <c r="G556" s="33"/>
      <c r="H556" s="33"/>
      <c r="I556" s="14"/>
      <c r="J556" s="14"/>
      <c r="K556" s="14"/>
      <c r="L556" s="80"/>
    </row>
    <row r="557" spans="1:12" ht="30" x14ac:dyDescent="0.25">
      <c r="A557" s="32"/>
      <c r="B557" s="5"/>
      <c r="C557" s="120"/>
      <c r="D557" s="120"/>
      <c r="E557" s="120">
        <v>308900</v>
      </c>
      <c r="F557" s="120"/>
      <c r="G557" s="120"/>
      <c r="H557" s="120"/>
      <c r="I557" s="14"/>
      <c r="J557" s="14"/>
      <c r="K557" s="14"/>
      <c r="L557" s="80" t="s">
        <v>469</v>
      </c>
    </row>
    <row r="558" spans="1:12" ht="30" x14ac:dyDescent="0.25">
      <c r="A558" s="32"/>
      <c r="B558" s="49" t="s">
        <v>168</v>
      </c>
      <c r="C558" s="50">
        <f>C559+C560</f>
        <v>0</v>
      </c>
      <c r="D558" s="50">
        <f t="shared" ref="D558:H558" si="189">D559+D560</f>
        <v>0</v>
      </c>
      <c r="E558" s="50">
        <f t="shared" si="189"/>
        <v>1045000</v>
      </c>
      <c r="F558" s="50">
        <f t="shared" si="189"/>
        <v>0</v>
      </c>
      <c r="G558" s="50">
        <f t="shared" si="189"/>
        <v>57000</v>
      </c>
      <c r="H558" s="50">
        <f t="shared" si="189"/>
        <v>57000</v>
      </c>
      <c r="I558" s="14"/>
      <c r="J558" s="14"/>
      <c r="K558" s="14"/>
      <c r="L558" s="80"/>
    </row>
    <row r="559" spans="1:12" ht="30" x14ac:dyDescent="0.25">
      <c r="A559" s="32"/>
      <c r="B559" s="42"/>
      <c r="C559" s="120"/>
      <c r="D559" s="120"/>
      <c r="E559" s="120"/>
      <c r="F559" s="120"/>
      <c r="G559" s="120">
        <v>57000</v>
      </c>
      <c r="H559" s="120">
        <v>57000</v>
      </c>
      <c r="I559" s="14"/>
      <c r="J559" s="14"/>
      <c r="K559" s="14"/>
      <c r="L559" s="80" t="s">
        <v>264</v>
      </c>
    </row>
    <row r="560" spans="1:12" ht="30" x14ac:dyDescent="0.25">
      <c r="A560" s="32"/>
      <c r="B560" s="5"/>
      <c r="C560" s="120"/>
      <c r="D560" s="120"/>
      <c r="E560" s="120">
        <v>1045000</v>
      </c>
      <c r="F560" s="120"/>
      <c r="G560" s="120"/>
      <c r="H560" s="120"/>
      <c r="I560" s="14"/>
      <c r="J560" s="14"/>
      <c r="K560" s="14"/>
      <c r="L560" s="80" t="s">
        <v>469</v>
      </c>
    </row>
    <row r="561" spans="1:12" ht="60" x14ac:dyDescent="0.25">
      <c r="A561" s="32"/>
      <c r="B561" s="7" t="s">
        <v>272</v>
      </c>
      <c r="C561" s="28">
        <f>C563+C562</f>
        <v>0</v>
      </c>
      <c r="D561" s="28">
        <f t="shared" ref="D561:H561" si="190">D563+D562</f>
        <v>0</v>
      </c>
      <c r="E561" s="28">
        <f t="shared" si="190"/>
        <v>1053989</v>
      </c>
      <c r="F561" s="28">
        <f t="shared" si="190"/>
        <v>0</v>
      </c>
      <c r="G561" s="28">
        <f t="shared" si="190"/>
        <v>0</v>
      </c>
      <c r="H561" s="28">
        <f t="shared" si="190"/>
        <v>0</v>
      </c>
      <c r="I561" s="57"/>
      <c r="J561" s="57"/>
      <c r="K561" s="57"/>
      <c r="L561" s="80"/>
    </row>
    <row r="562" spans="1:12" ht="30" x14ac:dyDescent="0.25">
      <c r="A562" s="32"/>
      <c r="B562" s="5"/>
      <c r="C562" s="120"/>
      <c r="D562" s="120"/>
      <c r="E562" s="120">
        <v>777300</v>
      </c>
      <c r="F562" s="120"/>
      <c r="G562" s="120"/>
      <c r="H562" s="120"/>
      <c r="I562" s="57"/>
      <c r="J562" s="57"/>
      <c r="K562" s="57"/>
      <c r="L562" s="80" t="s">
        <v>469</v>
      </c>
    </row>
    <row r="563" spans="1:12" ht="75" x14ac:dyDescent="0.25">
      <c r="A563" s="32"/>
      <c r="B563" s="16" t="s">
        <v>273</v>
      </c>
      <c r="C563" s="120"/>
      <c r="D563" s="120"/>
      <c r="E563" s="120">
        <v>276689</v>
      </c>
      <c r="F563" s="120"/>
      <c r="G563" s="120"/>
      <c r="H563" s="120"/>
      <c r="I563" s="14"/>
      <c r="J563" s="14"/>
      <c r="K563" s="14"/>
      <c r="L563" s="80" t="s">
        <v>274</v>
      </c>
    </row>
    <row r="564" spans="1:12" ht="60" x14ac:dyDescent="0.25">
      <c r="A564" s="32"/>
      <c r="B564" s="51" t="s">
        <v>105</v>
      </c>
      <c r="C564" s="30">
        <f>C566+C565</f>
        <v>0</v>
      </c>
      <c r="D564" s="30">
        <f t="shared" ref="D564:H564" si="191">D566+D565</f>
        <v>0</v>
      </c>
      <c r="E564" s="30">
        <f t="shared" si="191"/>
        <v>634300</v>
      </c>
      <c r="F564" s="30">
        <f t="shared" si="191"/>
        <v>0</v>
      </c>
      <c r="G564" s="30">
        <f t="shared" si="191"/>
        <v>0</v>
      </c>
      <c r="H564" s="30">
        <f t="shared" si="191"/>
        <v>0</v>
      </c>
      <c r="I564" s="55"/>
      <c r="J564" s="55"/>
      <c r="K564" s="55"/>
      <c r="L564" s="80"/>
    </row>
    <row r="565" spans="1:12" ht="30" x14ac:dyDescent="0.25">
      <c r="A565" s="32"/>
      <c r="B565" s="5"/>
      <c r="C565" s="120"/>
      <c r="D565" s="120"/>
      <c r="E565" s="120">
        <v>371300</v>
      </c>
      <c r="F565" s="120"/>
      <c r="G565" s="120"/>
      <c r="H565" s="120"/>
      <c r="I565" s="55"/>
      <c r="J565" s="55"/>
      <c r="K565" s="55"/>
      <c r="L565" s="80" t="s">
        <v>469</v>
      </c>
    </row>
    <row r="566" spans="1:12" ht="30" x14ac:dyDescent="0.25">
      <c r="A566" s="32"/>
      <c r="B566" s="3"/>
      <c r="C566" s="120"/>
      <c r="D566" s="120"/>
      <c r="E566" s="120">
        <v>263000</v>
      </c>
      <c r="F566" s="120"/>
      <c r="G566" s="120"/>
      <c r="H566" s="120"/>
      <c r="I566" s="14"/>
      <c r="J566" s="14"/>
      <c r="K566" s="14"/>
      <c r="L566" s="80" t="s">
        <v>528</v>
      </c>
    </row>
    <row r="567" spans="1:12" ht="45" x14ac:dyDescent="0.25">
      <c r="A567" s="32"/>
      <c r="B567" s="36" t="s">
        <v>443</v>
      </c>
      <c r="C567" s="28">
        <f>C569+C568</f>
        <v>0</v>
      </c>
      <c r="D567" s="28">
        <f t="shared" ref="D567:H567" si="192">D569+D568</f>
        <v>0</v>
      </c>
      <c r="E567" s="28">
        <f t="shared" si="192"/>
        <v>1015000</v>
      </c>
      <c r="F567" s="28">
        <f t="shared" si="192"/>
        <v>0</v>
      </c>
      <c r="G567" s="28">
        <f t="shared" si="192"/>
        <v>45000</v>
      </c>
      <c r="H567" s="28">
        <f t="shared" si="192"/>
        <v>45000</v>
      </c>
      <c r="I567" s="14"/>
      <c r="J567" s="14"/>
      <c r="K567" s="14"/>
      <c r="L567" s="80"/>
    </row>
    <row r="568" spans="1:12" ht="15" x14ac:dyDescent="0.25">
      <c r="A568" s="32"/>
      <c r="B568" s="5"/>
      <c r="C568" s="120"/>
      <c r="D568" s="120"/>
      <c r="E568" s="120">
        <v>1015000</v>
      </c>
      <c r="F568" s="120"/>
      <c r="G568" s="120"/>
      <c r="H568" s="120"/>
      <c r="I568" s="14"/>
      <c r="J568" s="14"/>
      <c r="K568" s="14"/>
      <c r="L568" s="80" t="s">
        <v>335</v>
      </c>
    </row>
    <row r="569" spans="1:12" ht="30" x14ac:dyDescent="0.25">
      <c r="A569" s="32"/>
      <c r="B569" s="16"/>
      <c r="C569" s="120"/>
      <c r="D569" s="120"/>
      <c r="E569" s="120"/>
      <c r="F569" s="120"/>
      <c r="G569" s="120">
        <v>45000</v>
      </c>
      <c r="H569" s="120">
        <v>45000</v>
      </c>
      <c r="I569" s="14"/>
      <c r="J569" s="14"/>
      <c r="K569" s="14"/>
      <c r="L569" s="80" t="s">
        <v>264</v>
      </c>
    </row>
    <row r="570" spans="1:12" ht="15" x14ac:dyDescent="0.25">
      <c r="A570" s="32"/>
      <c r="B570" s="57" t="s">
        <v>106</v>
      </c>
      <c r="C570" s="31">
        <f t="shared" ref="C570:H570" si="193">C447+C432+C426+C414+C402+C387+C364+C326+C288+C276+C263+C247+C234+C227+C194+C190+C186+C174+C164+C150+C95+C46+C8</f>
        <v>511986999</v>
      </c>
      <c r="D570" s="31">
        <f t="shared" si="193"/>
        <v>-2450131</v>
      </c>
      <c r="E570" s="31">
        <f t="shared" si="193"/>
        <v>895027421</v>
      </c>
      <c r="F570" s="31">
        <f t="shared" si="193"/>
        <v>465248399</v>
      </c>
      <c r="G570" s="31">
        <f>G447+G432+G426+G414+G402+G387+G364+G326+G288+G276+G263+G247+G234+G227+G194+G190+G186+G174+G164+G150+G95+G46+G8</f>
        <v>745526803.87</v>
      </c>
      <c r="H570" s="31">
        <f t="shared" si="193"/>
        <v>745526803.87</v>
      </c>
      <c r="I570" s="14"/>
      <c r="J570" s="14"/>
      <c r="K570" s="14"/>
      <c r="L570" s="175"/>
    </row>
    <row r="574" spans="1:12" x14ac:dyDescent="0.2">
      <c r="E574" s="78"/>
    </row>
  </sheetData>
  <mergeCells count="11">
    <mergeCell ref="A4:L4"/>
    <mergeCell ref="G6:H6"/>
    <mergeCell ref="L379:L381"/>
    <mergeCell ref="L160:L161"/>
    <mergeCell ref="L6:L7"/>
    <mergeCell ref="F6:F7"/>
    <mergeCell ref="E6:E7"/>
    <mergeCell ref="D6:D7"/>
    <mergeCell ref="C6:C7"/>
    <mergeCell ref="B6:B7"/>
    <mergeCell ref="A6:A7"/>
  </mergeCells>
  <phoneticPr fontId="0" type="noConversion"/>
  <printOptions horizontalCentered="1"/>
  <pageMargins left="0.39370078740157483" right="0.15748031496062992" top="0.35433070866141736" bottom="0.17" header="0.15748031496062992" footer="0.17"/>
  <pageSetup paperSize="9" scale="71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Беляков Александр Викторович</cp:lastModifiedBy>
  <cp:lastPrinted>2014-09-16T04:35:59Z</cp:lastPrinted>
  <dcterms:created xsi:type="dcterms:W3CDTF">2009-11-20T12:52:24Z</dcterms:created>
  <dcterms:modified xsi:type="dcterms:W3CDTF">2014-09-16T04:40:34Z</dcterms:modified>
</cp:coreProperties>
</file>