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0" windowWidth="15315" windowHeight="8775"/>
  </bookViews>
  <sheets>
    <sheet name="Лист1" sheetId="1" r:id="rId1"/>
  </sheets>
  <definedNames>
    <definedName name="_xlnm.Print_Titles" localSheetId="0">Лист1!$6:$7</definedName>
    <definedName name="_xlnm.Print_Area" localSheetId="0">Лист1!$A$1:$L$372</definedName>
  </definedNames>
  <calcPr calcId="125725"/>
</workbook>
</file>

<file path=xl/calcChain.xml><?xml version="1.0" encoding="utf-8"?>
<calcChain xmlns="http://schemas.openxmlformats.org/spreadsheetml/2006/main">
  <c r="F228" i="1"/>
  <c r="F18" l="1"/>
  <c r="F14"/>
  <c r="E149" l="1"/>
  <c r="F147"/>
  <c r="E131" l="1"/>
  <c r="F129"/>
  <c r="C90" l="1"/>
  <c r="G55"/>
  <c r="H54"/>
  <c r="G54"/>
  <c r="G52"/>
  <c r="C10" l="1"/>
  <c r="H58" l="1"/>
  <c r="G58"/>
  <c r="H72"/>
  <c r="G72"/>
  <c r="H68"/>
  <c r="G68"/>
  <c r="H66"/>
  <c r="G66"/>
  <c r="H62"/>
  <c r="G62"/>
  <c r="H55"/>
  <c r="H51" s="1"/>
  <c r="G51"/>
  <c r="F51"/>
  <c r="E51"/>
  <c r="D51"/>
  <c r="C51"/>
  <c r="H109" l="1"/>
  <c r="G359"/>
  <c r="F288" l="1"/>
  <c r="E413" l="1"/>
  <c r="H226" l="1"/>
  <c r="G226"/>
  <c r="F160" l="1"/>
  <c r="G102"/>
  <c r="H102"/>
  <c r="H224" l="1"/>
  <c r="G224"/>
  <c r="F86" l="1"/>
  <c r="E86"/>
  <c r="D86"/>
  <c r="C86"/>
  <c r="H86"/>
  <c r="G86"/>
  <c r="E290"/>
  <c r="H127" l="1"/>
  <c r="G127"/>
  <c r="F127"/>
  <c r="D127"/>
  <c r="C127"/>
  <c r="H198" l="1"/>
  <c r="G198"/>
  <c r="F198"/>
  <c r="E198"/>
  <c r="D198"/>
  <c r="C198"/>
  <c r="H358"/>
  <c r="F358"/>
  <c r="E358"/>
  <c r="D358"/>
  <c r="C358"/>
  <c r="H8"/>
  <c r="G8"/>
  <c r="F8"/>
  <c r="E8"/>
  <c r="D8"/>
  <c r="C8"/>
  <c r="G358" l="1"/>
  <c r="G348"/>
  <c r="D212"/>
  <c r="C212"/>
  <c r="H108"/>
  <c r="C286" l="1"/>
  <c r="D286"/>
  <c r="E286"/>
  <c r="G286"/>
  <c r="H286"/>
  <c r="J286"/>
  <c r="K286"/>
  <c r="E127"/>
  <c r="F286" l="1"/>
  <c r="C350"/>
  <c r="F329"/>
  <c r="C103"/>
  <c r="D103"/>
  <c r="E103"/>
  <c r="F103"/>
  <c r="G103"/>
  <c r="H103"/>
  <c r="J103"/>
  <c r="K103"/>
  <c r="G350" l="1"/>
  <c r="H350"/>
  <c r="F350"/>
  <c r="E346"/>
  <c r="G346"/>
  <c r="H346"/>
  <c r="F346" l="1"/>
  <c r="F212"/>
  <c r="G212"/>
  <c r="H212"/>
  <c r="E212"/>
  <c r="F207"/>
  <c r="G207"/>
  <c r="H207"/>
  <c r="E207"/>
  <c r="H203"/>
  <c r="G203"/>
  <c r="F203"/>
  <c r="H453" l="1"/>
  <c r="G453"/>
  <c r="F453"/>
  <c r="E453"/>
  <c r="D453"/>
  <c r="C453"/>
  <c r="F367" l="1"/>
  <c r="H367"/>
  <c r="E323"/>
  <c r="G323"/>
  <c r="E305"/>
  <c r="G305"/>
  <c r="E196"/>
  <c r="G196"/>
  <c r="H336" l="1"/>
  <c r="G336"/>
  <c r="F336"/>
  <c r="E336"/>
  <c r="D336"/>
  <c r="C336"/>
  <c r="H315"/>
  <c r="G315"/>
  <c r="F315"/>
  <c r="E315"/>
  <c r="D315"/>
  <c r="C315"/>
  <c r="F253"/>
  <c r="E253"/>
  <c r="D253"/>
  <c r="C253"/>
  <c r="G367"/>
  <c r="I367" s="1"/>
  <c r="E367"/>
  <c r="D367"/>
  <c r="C367"/>
  <c r="D346"/>
  <c r="C346"/>
  <c r="H323"/>
  <c r="I323" s="1"/>
  <c r="F323"/>
  <c r="D323"/>
  <c r="C323"/>
  <c r="H305"/>
  <c r="F305"/>
  <c r="D305"/>
  <c r="C305"/>
  <c r="C172"/>
  <c r="D172"/>
  <c r="E172"/>
  <c r="F172"/>
  <c r="G172"/>
  <c r="H172"/>
  <c r="C174"/>
  <c r="D174"/>
  <c r="E174"/>
  <c r="F174"/>
  <c r="G174"/>
  <c r="H174"/>
  <c r="I336" l="1"/>
  <c r="I451"/>
  <c r="H253"/>
  <c r="G253"/>
  <c r="H263" l="1"/>
  <c r="G263"/>
  <c r="F263"/>
  <c r="E263"/>
  <c r="C263"/>
  <c r="D263"/>
  <c r="H411" l="1"/>
  <c r="G411"/>
  <c r="F411"/>
  <c r="E411"/>
  <c r="D411"/>
  <c r="C411"/>
  <c r="H89"/>
  <c r="G89"/>
  <c r="F89"/>
  <c r="E89"/>
  <c r="D89"/>
  <c r="C89"/>
  <c r="D327"/>
  <c r="C327"/>
  <c r="H327"/>
  <c r="G327"/>
  <c r="F327"/>
  <c r="C29" l="1"/>
  <c r="D406"/>
  <c r="E406"/>
  <c r="F406"/>
  <c r="G406"/>
  <c r="H406"/>
  <c r="C406"/>
  <c r="D394"/>
  <c r="E394"/>
  <c r="F394"/>
  <c r="G394"/>
  <c r="H394"/>
  <c r="C394"/>
  <c r="D382"/>
  <c r="E382"/>
  <c r="F382"/>
  <c r="G382"/>
  <c r="H382"/>
  <c r="C382"/>
  <c r="D379"/>
  <c r="E379"/>
  <c r="F379"/>
  <c r="G379"/>
  <c r="H379"/>
  <c r="C379"/>
  <c r="D375"/>
  <c r="D374" s="1"/>
  <c r="E375"/>
  <c r="E374" s="1"/>
  <c r="F375"/>
  <c r="F374" s="1"/>
  <c r="G375"/>
  <c r="G374" s="1"/>
  <c r="H375"/>
  <c r="H374" s="1"/>
  <c r="C375"/>
  <c r="C374" s="1"/>
  <c r="F361"/>
  <c r="E361"/>
  <c r="D361"/>
  <c r="C361"/>
  <c r="H361"/>
  <c r="G361"/>
  <c r="E350"/>
  <c r="D350"/>
  <c r="F331"/>
  <c r="E331"/>
  <c r="E327" s="1"/>
  <c r="D331"/>
  <c r="C331"/>
  <c r="D301"/>
  <c r="E301"/>
  <c r="F301"/>
  <c r="G301"/>
  <c r="H301"/>
  <c r="C301"/>
  <c r="D249"/>
  <c r="E249"/>
  <c r="F249"/>
  <c r="G249"/>
  <c r="H249"/>
  <c r="C249"/>
  <c r="D210"/>
  <c r="E210"/>
  <c r="F210"/>
  <c r="G210"/>
  <c r="H210"/>
  <c r="C210"/>
  <c r="D207"/>
  <c r="C207"/>
  <c r="D203"/>
  <c r="E203"/>
  <c r="C203"/>
  <c r="D196"/>
  <c r="F196"/>
  <c r="H196"/>
  <c r="C196"/>
  <c r="D186"/>
  <c r="E186"/>
  <c r="F186"/>
  <c r="G186"/>
  <c r="H186"/>
  <c r="C186"/>
  <c r="D181"/>
  <c r="E181"/>
  <c r="F181"/>
  <c r="G181"/>
  <c r="H181"/>
  <c r="C181"/>
  <c r="D136"/>
  <c r="E136"/>
  <c r="F136"/>
  <c r="G136"/>
  <c r="H136"/>
  <c r="C136"/>
  <c r="D29"/>
  <c r="E29"/>
  <c r="F29"/>
  <c r="F372" s="1"/>
  <c r="G29"/>
  <c r="H29"/>
  <c r="I445"/>
  <c r="F303"/>
  <c r="E303"/>
  <c r="D303"/>
  <c r="C303"/>
  <c r="H303"/>
  <c r="G303"/>
  <c r="H331"/>
  <c r="G331"/>
  <c r="H311"/>
  <c r="G311"/>
  <c r="F311"/>
  <c r="E311"/>
  <c r="D311"/>
  <c r="C311"/>
  <c r="D440"/>
  <c r="E440"/>
  <c r="C440"/>
  <c r="F436"/>
  <c r="E436"/>
  <c r="D436"/>
  <c r="I447"/>
  <c r="I450"/>
  <c r="I449"/>
  <c r="I448"/>
  <c r="I446"/>
  <c r="I444"/>
  <c r="K263"/>
  <c r="J263"/>
  <c r="J127"/>
  <c r="K336"/>
  <c r="J336"/>
  <c r="K89"/>
  <c r="J89"/>
  <c r="K382"/>
  <c r="K379"/>
  <c r="K375"/>
  <c r="K367"/>
  <c r="K361"/>
  <c r="K350"/>
  <c r="K331"/>
  <c r="K301"/>
  <c r="K253"/>
  <c r="K212"/>
  <c r="K198"/>
  <c r="K196"/>
  <c r="K186"/>
  <c r="K181"/>
  <c r="K174"/>
  <c r="K136"/>
  <c r="K127"/>
  <c r="K51"/>
  <c r="K29"/>
  <c r="K8"/>
  <c r="J361"/>
  <c r="J411"/>
  <c r="J382"/>
  <c r="J379"/>
  <c r="J375"/>
  <c r="J367"/>
  <c r="J350"/>
  <c r="J331"/>
  <c r="J301"/>
  <c r="J253"/>
  <c r="J212"/>
  <c r="J198"/>
  <c r="J196"/>
  <c r="J186"/>
  <c r="J181"/>
  <c r="J174"/>
  <c r="J136"/>
  <c r="J51"/>
  <c r="J29"/>
  <c r="J8"/>
  <c r="I443"/>
  <c r="C436" l="1"/>
  <c r="H372"/>
  <c r="F409"/>
  <c r="D372"/>
  <c r="D409" s="1"/>
  <c r="C372"/>
  <c r="G372"/>
  <c r="G409" s="1"/>
  <c r="E372"/>
  <c r="E409" s="1"/>
  <c r="D431"/>
  <c r="K374"/>
  <c r="H431"/>
  <c r="I361"/>
  <c r="I331"/>
  <c r="J372"/>
  <c r="E431"/>
  <c r="G431"/>
  <c r="F431"/>
  <c r="I374"/>
  <c r="J374"/>
  <c r="K372"/>
  <c r="K409" l="1"/>
  <c r="D432"/>
  <c r="J409"/>
  <c r="H409"/>
  <c r="H432" s="1"/>
  <c r="F432"/>
  <c r="E432"/>
  <c r="F433"/>
  <c r="F434" s="1"/>
  <c r="G432"/>
  <c r="C409"/>
  <c r="I409" l="1"/>
  <c r="C431"/>
  <c r="C432" l="1"/>
  <c r="G430"/>
</calcChain>
</file>

<file path=xl/sharedStrings.xml><?xml version="1.0" encoding="utf-8"?>
<sst xmlns="http://schemas.openxmlformats.org/spreadsheetml/2006/main" count="568" uniqueCount="378">
  <si>
    <t>УВД по ЯО</t>
  </si>
  <si>
    <t>Департамент здравоохранения и фармации ЯО</t>
  </si>
  <si>
    <t>Департамент культуры  ЯО</t>
  </si>
  <si>
    <t>Департамент образования ЯО</t>
  </si>
  <si>
    <t>Департамент информатизации и связи ЯО</t>
  </si>
  <si>
    <t>Департамент финансов ЯО</t>
  </si>
  <si>
    <t>Департамент жилищно-коммунального хозяйства  и инфраструктуры ЯО</t>
  </si>
  <si>
    <t>Департамент труда и социальной поддержки населения ЯО</t>
  </si>
  <si>
    <t>Правительство ЯО</t>
  </si>
  <si>
    <t>Департамент строительства</t>
  </si>
  <si>
    <t>Северное управление внутренних дел на транспорте МВД России</t>
  </si>
  <si>
    <t>Управление ГИБДД УВД по ЯО</t>
  </si>
  <si>
    <t>Департамент государственной службы занятости населения ЯО</t>
  </si>
  <si>
    <t>Департамент лесного хозяйства ЯО</t>
  </si>
  <si>
    <t>Инспекция государственного строительного надзора ЯО</t>
  </si>
  <si>
    <t>Департамент охраны окружающей среды и природопользования ЯО</t>
  </si>
  <si>
    <t>Представительство Правительства ЯО при Правительстве РФ</t>
  </si>
  <si>
    <t>Департамент информационно-аналитического обеспечения органов государственной власти ЯО</t>
  </si>
  <si>
    <t>ГУ ЯО "Транспортная служба Правительства ЯО"</t>
  </si>
  <si>
    <t>КВСР</t>
  </si>
  <si>
    <t>(+)</t>
  </si>
  <si>
    <t>(-)</t>
  </si>
  <si>
    <t xml:space="preserve">Пояснения </t>
  </si>
  <si>
    <t>АИП</t>
  </si>
  <si>
    <t>Всего</t>
  </si>
  <si>
    <t xml:space="preserve">Государственный архив </t>
  </si>
  <si>
    <t xml:space="preserve">Главное управление МЧС по ЯО </t>
  </si>
  <si>
    <t>Перераспределение ассигнований</t>
  </si>
  <si>
    <t>Департамент экономического развития Ярославской области</t>
  </si>
  <si>
    <t xml:space="preserve">Потребует увеличения кассового плана </t>
  </si>
  <si>
    <t>Уменьшение кассового плана</t>
  </si>
  <si>
    <t>Приложение</t>
  </si>
  <si>
    <t>Контрольно-счетная палата ЯО</t>
  </si>
  <si>
    <t>Ярославская областная Дума</t>
  </si>
  <si>
    <t>Управление Судебного департамента ЯО</t>
  </si>
  <si>
    <t>Департамент строительства ЯО</t>
  </si>
  <si>
    <t>Департамент дорожного хозяйства и транспорта ЯО</t>
  </si>
  <si>
    <t>Государственная жилищная инспекция ЯО</t>
  </si>
  <si>
    <t>Департамент государственного заказа ЯО</t>
  </si>
  <si>
    <t>Департамент топлива, энергетики и регулирования тарифов ЯО</t>
  </si>
  <si>
    <t>Избирательная комиссия ЯО</t>
  </si>
  <si>
    <t>Департамент по делам молодежи, физической культуре и спорту  ЯО</t>
  </si>
  <si>
    <t>Департамент промышленной политики и поддержки  предпринимательства ЯО</t>
  </si>
  <si>
    <t xml:space="preserve">власть </t>
  </si>
  <si>
    <t>Запруднова</t>
  </si>
  <si>
    <t>Соцсфера</t>
  </si>
  <si>
    <t>межбюджет</t>
  </si>
  <si>
    <t>Департамент по делам молодёжи, физической культуре и спорту</t>
  </si>
  <si>
    <t>АПК</t>
  </si>
  <si>
    <t>Департамент лесного хоз-ва</t>
  </si>
  <si>
    <t>Источники  финансирования дефицита бюджета</t>
  </si>
  <si>
    <t>дорожники</t>
  </si>
  <si>
    <t>Остатки федеральных средств</t>
  </si>
  <si>
    <t>местное</t>
  </si>
  <si>
    <t>Предложения департамента финансов</t>
  </si>
  <si>
    <t>согласны</t>
  </si>
  <si>
    <t>Считает нецелесообразным</t>
  </si>
  <si>
    <t>Изменения в программу в части исполнителей по проведению социологических исследований на данный момент не внесены</t>
  </si>
  <si>
    <t>Произвести перераспределение средств в пределах утвержденных на т.г. бюджетных ассигнований на приобретение оборудования. Предусмотрено 2,5 млн.руб., освоение - 0 %</t>
  </si>
  <si>
    <t xml:space="preserve">Произвести перераспределение средств за счет экономии ассигнований по денежному довольствию </t>
  </si>
  <si>
    <t>Произвести перераспределение средств в пределах утвержденных на т.г. бюджетных ассигнований (некомплект более 80 %)</t>
  </si>
  <si>
    <t>оставить в пределах утвержденных ассигнований</t>
  </si>
  <si>
    <t>Согласовано. Требуется  разработка региональной программы по капитальному ремонту МКД на 2010г.</t>
  </si>
  <si>
    <t>расходное обязательство отсутствует. В настоящее время находится в стадии разработки проект  постановления  по  подготовке к зиме объектов жилищно-коммунального комплекса и соцсферы.</t>
  </si>
  <si>
    <t>расчеты согласованы</t>
  </si>
  <si>
    <t xml:space="preserve">Изменения в программу в части исполнителей по проведению социологических исследований на данный момент не внесены </t>
  </si>
  <si>
    <t>Не целесообразно, предлагаем за счет перераспределения</t>
  </si>
  <si>
    <t>Департамент агропромышленного комплекса и потребительского рынка ЯО</t>
  </si>
  <si>
    <t>Департамент государственного регулирования хозяйственной деятельности ЯО</t>
  </si>
  <si>
    <t>в том. числе снятие меньше на 5585 тыс. руб. за счет экономии по мосту Николо-Корма-Глебово</t>
  </si>
  <si>
    <t>Предложение ДФ</t>
  </si>
  <si>
    <t>Уменьшить ассигнования резервного фонда на сумму фактических расходов за 1 полугодие при одновременном увеличении на соответствующую сумму ассигнований по разделу "Образование"</t>
  </si>
  <si>
    <t>Рост дефицита</t>
  </si>
  <si>
    <t>Рост дефицита без фед. Кредита</t>
  </si>
  <si>
    <t>ГУ ЯО"Госуларственный архив ЯО"</t>
  </si>
  <si>
    <t>Департамент охраны окружающей среды и природопользования</t>
  </si>
  <si>
    <t>Департамент экономического развития ЯО</t>
  </si>
  <si>
    <t>Правительство области</t>
  </si>
  <si>
    <t>Перераспределение бюджетных ассигнований для привлечения дополнительных средств из федерального бюджета на возмещение части затрат на уплату процентов организациям, осуществляющим промышленное рыбоводство (соглашение с Минсельхозом РФ № 27/17 от 08.02.2011г.)</t>
  </si>
  <si>
    <t>госдолг</t>
  </si>
  <si>
    <t>итого</t>
  </si>
  <si>
    <t>Приобретение акций и иных форм участия в капитале в собственность Ярославской области, в том числе внесение взносов в уставные капиталы</t>
  </si>
  <si>
    <t>Областная целевая программа развития сети автомобильных дорог</t>
  </si>
  <si>
    <t>Областная целевая программа развития субъектов малого и среднего предпринимательства Ярославской области</t>
  </si>
  <si>
    <t>Областная целевая программа развития туризма и отдыха в Ярославской области</t>
  </si>
  <si>
    <t>Баулина</t>
  </si>
  <si>
    <t>Увеличение ассигнований по программе модернизации системы здравоохранения за счет межбюджетных трансфертов из ТФОМС</t>
  </si>
  <si>
    <t>Передвижка между МО по субвенции на выплаты медперсоналу ФАП, врачам и медицинским сестрам скорой помощи</t>
  </si>
  <si>
    <t>Передвижка между МО по субвенции  на выплаты врачам ВОП, работникам, оказывающим помощь больным сосудистыми заболеваниями</t>
  </si>
  <si>
    <t>Государственные учреждения общего образования</t>
  </si>
  <si>
    <t>Субсидия на комплексную программу поддержки дошкольного образования</t>
  </si>
  <si>
    <t xml:space="preserve">Перераспределение федеральных средств между муниципальными образованиями в связи с изменением количества дополнительно открываемых групп в детских садах, на оснащение которых выделяются средства субсидии   </t>
  </si>
  <si>
    <t xml:space="preserve">Субвенция на обеспечение жилыми помещениями детей-сирот, детей, оставшихся без попечения родителей, а также детей, находящихся под опекой (попечительством), не имеющих закрепленного жилого помещения  </t>
  </si>
  <si>
    <t>Предоставление адресной финансовой поддержки спортивным организациям, осуществляющим подготовку спортивного резерва по базовым олимпийским и паралимпийским видам спорта</t>
  </si>
  <si>
    <t>Перераcпределение федеральных средств с департамента по делам молодёжи, физичекой культуре и спорту на ГОУ ЯО Гаврилов-Ямская специальная школа</t>
  </si>
  <si>
    <t>Субвенция на выплату  единовременного пособие при всех формах устройства детей в семью</t>
  </si>
  <si>
    <t>Субвенция на выплату вознаграждения за классное руководство</t>
  </si>
  <si>
    <t>Государственные учреждения начального и среднего проф. образования</t>
  </si>
  <si>
    <t>Субвенция на содержание муниципальных образовательных учреждений для детей-сирот и детей, оставшихся без попечения родителей, и на предоставление социальных гарантий их воспитанникам</t>
  </si>
  <si>
    <t>Перераспределение между МР  и увеличение расходов   для  обеспечения питанием и мягким инвентарем воспитанников МОУ Октябрьский д/д в связи с увеличением чиленности воспитанников  и на устранение нарушений в МОУ Великосельский д/д в соотвтествии с требованиями пожнадзора за счет экономии по субвенции на выплаты медицинским работникам</t>
  </si>
  <si>
    <t>Субвенция на выплаты медицинским работникам, осуществляющим медицинское обслуживание обучающихся и воспитанников муниципальных образовательных учреждений</t>
  </si>
  <si>
    <t>Межбюджетные трансферты на финансирование дополнительных расходов, связанных с увеличением фонда оплаты труда работников сферы образования</t>
  </si>
  <si>
    <t>Содержание ребенка в семье опекуна и приемной семье, а также вознаграждение, причитающееся приемному родителю</t>
  </si>
  <si>
    <t>Субвенция на государственную поддержку опеки и попечительства</t>
  </si>
  <si>
    <t>Субвенция на компенсацию расходов на содержание ребенка в дошкольной образовательной организации</t>
  </si>
  <si>
    <t>Субвенция на обеспечение  бесплатным питанием обучающихся муниципальных общеобразовательных учреждений</t>
  </si>
  <si>
    <t>Субсидия на реализацию областной целевой программы "Обеспечение доступности дошкольного образования в Ярославской области"  в части проведения ремонтных работ</t>
  </si>
  <si>
    <t>Субвенция на организацию образовательного процесса в образовательных учреждениях</t>
  </si>
  <si>
    <t>Субсидия из ФБ на модернизацию проф. образования</t>
  </si>
  <si>
    <t xml:space="preserve">ОЦП "Обеспечение приоритетных направлений развития экономики ЯО квалифицированными кадрами рабочих и специалистов" </t>
  </si>
  <si>
    <t>Социальная поддержка Героев Советского сСОюза, Героев РФ и полных кавалеров Ордена Славы</t>
  </si>
  <si>
    <t>Поступление средств из ПФ РФ</t>
  </si>
  <si>
    <t>Мероприятия по реализации ведомственной целевой программы "Развитие ситстемы мер социальной поддержки населения ЯО"</t>
  </si>
  <si>
    <t>Субвенция на социальную поддержку отдельных категорий граждан</t>
  </si>
  <si>
    <t>Субвенция на предоставление мер социальной поддержки гражданам, награжденным знаком "Почетный донор"</t>
  </si>
  <si>
    <t>Субвенция на выплату единовременного пособия беременной жене и ежемесячного пособия на ребенка военнослужащего срочной службы</t>
  </si>
  <si>
    <t>Субвенция на денежные выплаты</t>
  </si>
  <si>
    <t>Субвенция на оказание социальной помощи отдельным категориям граждан</t>
  </si>
  <si>
    <t>Межбюджетные трансферты на софинансирование региональной программы "Социальная поддержка пожилых граждан Ярославской области"</t>
  </si>
  <si>
    <t>Программа "Семья и дети Ярославии"</t>
  </si>
  <si>
    <t>Субвенция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</t>
  </si>
  <si>
    <t>10 03 Социальное обеспечение (компенсация стоимости сан.курор.путевок)</t>
  </si>
  <si>
    <t>Субсидия  на компенсацию стоимости санаторно-курортных путевок лицам, нуждающимся в санаторно-курортном лечении</t>
  </si>
  <si>
    <t>Перераспределение средств адресной финансовой поддержки в связи с уточнением количества получателей, в том числе уменьшение межбюджетного трансферта на данные цели на 381,4 тыс. руб., перераспределение на департамент образования 5,9 тыс. руб.</t>
  </si>
  <si>
    <t>Дополнительное поступление доходов</t>
  </si>
  <si>
    <t>Увеличение размера пенсий проживающих в домах-интернатах</t>
  </si>
  <si>
    <t>Субсидия на государственную поддержку малого предпринимательства</t>
  </si>
  <si>
    <t>Увеличение ассигнований</t>
  </si>
  <si>
    <t>перераспределение ассигнований в рамках ОЦП "Комплексная программа модернизации и реформирования жилищно-коммунального хозяйства Ярославской обасти" на МР в части областного конкурса на лучшую публикацию в СМИ по информационно-пропогандистскому сопровождению реформы ЖКХ</t>
  </si>
  <si>
    <t>Межбюджетные трансферты на обеспечение мер социальной поддержки педагогических работников, проживающих и работающих в сельской местности и рабочих поселках ЯО, по оплате ЖКУ</t>
  </si>
  <si>
    <t>Межбюджетные трансферты на обеспечение равной доступности жилищно-коммунальных услуг для населения</t>
  </si>
  <si>
    <t>Компенсация выпадающих доходов организациям, предоставляющим населению услуги газоснабжения по регулируемым тарифам</t>
  </si>
  <si>
    <t>Субсидия  бюджетам МО на частичную компенсацию расходов, связанных с выполнением полномочий органами местного самоуправления муниципальных образований по теплоснабжению</t>
  </si>
  <si>
    <t xml:space="preserve">Субвенция на предоставление гражданам субсидий на оплату жилого помещения  и коммунальных услуг </t>
  </si>
  <si>
    <t>Субвенция на оплату ЖКУ отдельным категориям граждан, оказание мер социальной поддержки которым относится к полномочиям ЯО</t>
  </si>
  <si>
    <t xml:space="preserve">ОЦП "Энергосбережение и повышение энергоэффективности в Ярославской области" </t>
  </si>
  <si>
    <t>Субвенция на приобретение жилья гражданами, уволенными с военной службы (службы), и приравненными к ним лицами</t>
  </si>
  <si>
    <t>Субсидия на реализацию подпрограммы "Государственная поддержка граждан, проживающих на территории Ярославской области, в сфере ипотечного жилищного кредитования"</t>
  </si>
  <si>
    <t>Субсидия организациям автомобильного транспорта на возмещение убытков от государственного  регулирования тарифов</t>
  </si>
  <si>
    <t>Субсидии на поддержку сельскохозяйственного производства</t>
  </si>
  <si>
    <t>Увеличение ассигнований из федерального бюджета в соответствии с соглашением с Минсельхозом РФ № 27/17 от 08.02.2011г.</t>
  </si>
  <si>
    <t>Перераспределение ассигнований между мероприятиями Программы "Развитие АПК  и сельских территорий ЯО" в связи с принятием бюджетных обязательств по  фактически выполненным работам и произведенным затратам</t>
  </si>
  <si>
    <t>Перераспределение бюджетных ассигнований по итогам областного соревнования в агропромышленном комплексе среди муниципальных районов и сельских поселений ЯО (Распоряжение Губернатора ЯО № 510-р от 18.10.2011 г.)</t>
  </si>
  <si>
    <t>Содержание подведомственных учреждений АПК</t>
  </si>
  <si>
    <t>Субсидия на улучшение жилищных условий граждан РФ, проживающих в сельской местности</t>
  </si>
  <si>
    <t>Перераспределение ассигнований областного и федерального бюджетов между районами в связи с корректировкой списков-участников программы</t>
  </si>
  <si>
    <t>Увеличение ассигнований в связи с возвратом неиспользованных остатков прошлых лет</t>
  </si>
  <si>
    <t>Субсидии на проведение мероприятий по развитию газификации в сельской местности</t>
  </si>
  <si>
    <t>ОЦП "Обращение с твердыми бытовыми отходами на территории ЯО"</t>
  </si>
  <si>
    <t>ВЦП "Управление охраной окружающей среды и рациональным природопользованием ЯО"</t>
  </si>
  <si>
    <t>Субсидия на государственную поддержку субъектов малого и среднего предпринимательства включая крестьянские(фермерские) хозяйства</t>
  </si>
  <si>
    <t>Соглашения с Минэкономразвития от 20.10.2011 № 117 и 118 о предоставлении субсидии из федерального бюджета на государственную поддержку малого и среднего предпринимательства</t>
  </si>
  <si>
    <t>Увеличение уставного капитала Переславский ГУП Автодор в сумме 2500 тыс.руб.,  за счет уменьшения расходов на областную целевую программу развития сети автомобильных дорог Ярославской области</t>
  </si>
  <si>
    <t>ОЦП "Чистая вода ЯО"</t>
  </si>
  <si>
    <t xml:space="preserve">ОЦП "Комплексная программа модернизации и реформирования ЖКХ ЯО" на 2011-2014 гг </t>
  </si>
  <si>
    <t>Субвенции бюджетам субъектов Российской Федерации на обеспечение жильем отдельных категорий граждан (ветеранов ВОВ)</t>
  </si>
  <si>
    <t>Дополнительно предусмотрено в федеральном бюджете на 2011 год.  Дополнительное соглашение с Минрегион РФ от ноября 2011 года</t>
  </si>
  <si>
    <t>Субсидия г. Ярославлю на строительство дет.садов и г.Рыбинску на строительство школы за счет средств федерального бюджета</t>
  </si>
  <si>
    <t xml:space="preserve">Распоряжение Правительства РФ от 06.10.2011 № 1739-р </t>
  </si>
  <si>
    <t xml:space="preserve">Строительство бокса для стоянки легковых автомобимей для ГУ ЯО «Транспортная служба Правительства ЯО» </t>
  </si>
  <si>
    <t xml:space="preserve">Строительство МУЗ "Гаврилов-Ямская ЦРБ", г. Гаврилов-Ям, Гаврилов-Ямский муниципальный район
</t>
  </si>
  <si>
    <t>Уточнение раздела и подраздела бюджетной классификации</t>
  </si>
  <si>
    <t>Департамент региональной безопасности Ярославской области</t>
  </si>
  <si>
    <t>РП "Государственная поддержка социально ориентированных некоммерческих организаций в Ярославской области"</t>
  </si>
  <si>
    <t>Федеральные средства на поддержку НКО</t>
  </si>
  <si>
    <t>Субсидия на реализацию подпрограммы "Ярославские каникулы" областной целевой программы "Семья и дети Ярославии" в части оздоровления и отдыха детей</t>
  </si>
  <si>
    <t>Поощрение победителей смотра-конкурса на лучшую постановку учебно-тренировочной работы по подготовке спортивного резерва</t>
  </si>
  <si>
    <t xml:space="preserve">Перераспределение средств в рамках ВЦП для поощрения победителей смотра-конкурса на лучшую постановку учебно-тренировочной работы по подготовке спортивного резерва , в том числе на иные межбюджетные трансферты  в сумме 1060 тыс. руб. </t>
  </si>
  <si>
    <t>Государственные учреждения</t>
  </si>
  <si>
    <t>Государственные учреждения дополнительного образования</t>
  </si>
  <si>
    <t>Прочие учреждения и мероприятия в области образования</t>
  </si>
  <si>
    <t>Перераспределение между МР и на субвенцию на организацию образовательного процесса (1,6 млн. руб.) в связи с изменением контингента обучающихся</t>
  </si>
  <si>
    <t xml:space="preserve">Перераспределение расходов между муниципальными образованиями в связи с уточнением числа получателей компенсации и перераспределение на субвенцию на организацию образовательного процесса в образовательных учреждениях   </t>
  </si>
  <si>
    <t xml:space="preserve">Перераспределение расходов между муниципальными образованиями и перераспределение экономии по питанию учащихся на субвенцию на организацию образовательного процесса в образовательных учреждениях  </t>
  </si>
  <si>
    <t>Перераспределение между муниципальными районами и уменьшение расходов  в связи с невозможностью проведения ремонтных работ на запланированных объектах и прераспределение средств на увеличение субвенции на организацию образовательного процесса в образовательных учреждениях и  субвенции на обеспечение жильем детей-сирот</t>
  </si>
  <si>
    <t>Перераспределение между муниципальными районами и увеличение расходов  по причине роста контингента обучающихся, воспитанников с 01.09.2011, за счет перераспределения с других субвенций, субсидий</t>
  </si>
  <si>
    <t>Обеспечение равной доступности транспортных услуг для льготных категорий граждан</t>
  </si>
  <si>
    <t>Уменьшение ассигнований в целях приведения в соответствие с соглашением №24-3Ц/76 от 30.08.2011 г. о предоставлении в 2011 году субсидии из федерального бюджета  на закупку диагностических средств для выявления и мониторинга лечения лиц, инфицированных вирусами иммунодефицита человека и гепатитов В и С</t>
  </si>
  <si>
    <t>Увеличение ассигнований за счет субсидий из фед.бюджета на поддержку социально-ориентированных некоммерческих организаций</t>
  </si>
  <si>
    <t xml:space="preserve">Дополнительное поступление доходов по родовым сертификатам, добровольных пожертвований,уточнение кодов доходов </t>
  </si>
  <si>
    <t>Межбюджетные трансферты на реализацию областной целевой программы "О государственной поддержке отдельных категорий граждан, проживающих в Ярославской области, по проведению ремонта жилых помещений и (или) работ, направленных на повышение уровня обеспеченности их коммунальными услугами"</t>
  </si>
  <si>
    <t>Передвижка ассигнований на софинансирование в соответствии с приказом Минздравсоцразвития России от 07 октября 2011 г. № 1154 н "О мерах по реализации постановления Правительства РФ от 10.05.2007 г. № 280 "О федеральной целевой программе "Предупреждение и борьба с социально значимыми заболеваниями (2007-2012 годы)" за счет экономии по коммунальным услугам ГБУЗ ЯО "Областной перинатальный центр"  в связи с переносом сроков открытия центра и постепенным вводом системы отопления и кондиционирования.</t>
  </si>
  <si>
    <t>Перераспределение с субвенции на гос. поддержку опеки на  субвенцию на содержание ребенка в приемной семье (1,5 млн. руб.) в связи с изменением контингента получателей выплат, и на субвенцию на обеспечение жильем детей-сирот (0,2 млн. руб.)</t>
  </si>
  <si>
    <t>Субвенция на оплату жилищно-коммунальных услуг отдельным категориям граждан в соответствии с федеральным законодательством</t>
  </si>
  <si>
    <t>Уменьшение ассигнований в связи с внесением изменений в ФЗ "О федеральном бюджете на 2011 год и на плановый период 2012 и2013 годов"</t>
  </si>
  <si>
    <t>Увеличение федеральных средств на выплату единовременного пособия беременной жене и ежемесячного пособия на ребенка военнослужащего срочной службы</t>
  </si>
  <si>
    <t>Субвенция на перевозку несовершеннолетних, самовольно ушедших из семей, детских домов, школ-интернатов, специальных учебно-воспитательных и иных детских учреждений</t>
  </si>
  <si>
    <t>Уменьшение федеральных средств  на перевозку несовершеннолетних, самовольно ушедших из семей, детских домов, школ-интернатов, специальных учебно-воспитательных и иных детских учреждений</t>
  </si>
  <si>
    <t>Субсидия организациям воздушного транспорта на возмещение части затрат, связанных с организацией авиарейсов</t>
  </si>
  <si>
    <t>перераспределение ассигнований в связи с уточнением расходов по начислениям на заработную плату</t>
  </si>
  <si>
    <t>Расходы областного бюджета за счет средств от предпринимательской и иной приносящей доход деятельности</t>
  </si>
  <si>
    <t>Возврат ценнтрализованных кредитов</t>
  </si>
  <si>
    <t>Социальное обеспечение, оказание других видов социальной помощи</t>
  </si>
  <si>
    <t>Доплаты к пенсиям государственных служащих субъектов Российской Федерации и муниципальных служащих</t>
  </si>
  <si>
    <t xml:space="preserve">Перераспределение на департамент имущественных и земельных отношений для увеличения уставного капитала Переславского ГУП Автодор </t>
  </si>
  <si>
    <t xml:space="preserve">Перераспределение ассигнований  между целевыми статьями в связи с привлечением средств федерального бюджета для единообразия отражения расходов  </t>
  </si>
  <si>
    <t xml:space="preserve">Перераспределение средств федерального бюджета с мероприятий по очистке лесных насаждений, пострадавших от ветровалов </t>
  </si>
  <si>
    <t>Экономия средств по госзакупкам</t>
  </si>
  <si>
    <t>Уменьшение за счет экономии по результатам конкурсных процедур</t>
  </si>
  <si>
    <t>Перераспределение между МР</t>
  </si>
  <si>
    <t xml:space="preserve">Компенсация расходов реабилитированным на установку телефонов </t>
  </si>
  <si>
    <t>Перераспределение ассигнований между МР</t>
  </si>
  <si>
    <t>Увеличение ассигнований институту качества молочных продуктов для приобретение специального оборудования</t>
  </si>
  <si>
    <t>Дополнительные ассигнования в связи с уточнением расходов по смете</t>
  </si>
  <si>
    <t>Перераспределение ассигнований между целевыми статьями по региональной прграмме модернизации системы здравоохранения для приведения в соответствие с бюджетной классификацией</t>
  </si>
  <si>
    <t xml:space="preserve">Передвижка ассигнований на заработную плату в открывающихся классах по дистанционному обучению детей-инвалидов 3 млн.руб., разработку тестовых материалов для аттестации пед.работников (0,84 млн.руб.); на  текущие расходы  департамента (0,37 млн.руб.), на увеличение  субсидий Православным гимназиям из расчета регинального норматива образовательного стандарта в связи с увеличением контингента учащихся (0,4 млн.руб.) за счет ассигнований, выделенных на проведение мероприятий, и снятие 3,354 млн.руб. на субвенцию на обеспечение  жильем детей-сирот по судебным искам за счет экономии расходов на приобретение учебников и школьных автобусов </t>
  </si>
  <si>
    <t>Перераспределение ассигнований по ОЦП повышения эффективности бюджетных расходов с департамента финансов</t>
  </si>
  <si>
    <t>Региональная программа модернизации здравоохранения</t>
  </si>
  <si>
    <t xml:space="preserve">Увеличение ассигнований в сумме 39,27 млн.руб. в связи с планируемым поступлением средств  федерального бюджета в соответствии с распоряжением  Правительства РФ от 21.10.11 № 1843-р.   </t>
  </si>
  <si>
    <t>Департамент имущественных и земельных отношений ЯО</t>
  </si>
  <si>
    <t>Субвенция на реализацию полномочий в области лесных отношений</t>
  </si>
  <si>
    <t>ОЦП "Семья и дети Ярославии"</t>
  </si>
  <si>
    <t>Удешевление расходов по итогам проведения конкурсных процедур</t>
  </si>
  <si>
    <t>Увеличение расходов по начислениям на заработную плату</t>
  </si>
  <si>
    <t>Увеличение ассигнований на реализацию мероприятий ВЦП "Поддержка физкультурно-спортивной деятельности в Ярославской области"</t>
  </si>
  <si>
    <t>Подпрограмма "Улучшение условий проживания отдельных категорий граждан, нуждающихся в специальной социальной защите"</t>
  </si>
  <si>
    <t>Передвижка между КЦСР по софинансированию ФЦП "Борьба с социально-значимыми заболеваниями" в связи с приведением в соответствие с бюджетной классификацией</t>
  </si>
  <si>
    <t xml:space="preserve">В связи с изменением исполнителя мероприятий в рамках ВЦП департамента </t>
  </si>
  <si>
    <t xml:space="preserve">В связи с аварийной ситуацией в детской библиотеке им. И.А. Крылова (затопление канализационными стоками), на выполнение ремонтных работ после аварии, за счет экономии расходов на приобретение концертного рояля для Ярославского музыкального училища </t>
  </si>
  <si>
    <t>Перераспредление ассигнований между МР в связи с изменением контингента получателей выплат</t>
  </si>
  <si>
    <t>Перераспредление ассигнований между МР в связи с изменением количества классов-комплектов в общеобразовательных школах</t>
  </si>
  <si>
    <t>Корректировка норматива бюджетного фннасирования в связи с изменением численности обучающихся (перераспределение между целевыми статьями и видами расходов)</t>
  </si>
  <si>
    <t>Перераспределение экономии, полученной в результате торгов по расходам ОЦП "Обеспечение приоритетных направлений развития экономики ЯО квалифицированными кадрами рабочих и специалистов" (софинансирование средств ФБ)</t>
  </si>
  <si>
    <t>Перераспределение между МР, уменьшение расходов в связи с изменением численности медицинских работников и перераспределние на субвенцию на содержание муниципальных образовательных учреждений для детей-сирот (1,974 млн.руб.), на субвенцию на организацию образовательного процесса в образовательных учреждениях  (1,745 млн.руб.) и на выплату доплаты медицинским работникам  в государственных учреждениях (0,227 т.р.)</t>
  </si>
  <si>
    <t>Перераспределение ассигнований на текущие расходы департамента (коммунальные услуги, диспансеризация, оплата земельного налога,техническое обслуживание средств сигнализации,заправка катриджей ) с государственной поддержки в сфере образования</t>
  </si>
  <si>
    <t>Перераспределение ассигнований в рамках программы "Повышение эффективности и результативности деятельности органов исполнительной власти" с Правительства области</t>
  </si>
  <si>
    <t xml:space="preserve">Перераспределение ассигнований на Правительство области в рамках ОЦП  "Развитие информатизации Ярославской области" в соответствии с постановлением Правительства области от 20.09.2011г. № 726 " О внесении изменений в постановление Правительства области от 06.10.2010г. № 740-п" </t>
  </si>
  <si>
    <t>Перераспределение ассигнований на Представительство Правительства области в связи с уточнением расходов по начислениям на заработную плату ( 225,6т.р.) и организацию рабочего места дополнительной расчетной единицы (50т.р.) - с резерва</t>
  </si>
  <si>
    <t xml:space="preserve">Перераспределение ассигнований на вновь созданный департамент региональной безопасности </t>
  </si>
  <si>
    <t xml:space="preserve">Перераспределение ассигнований на департамент лесного хозяйства на проведение диспансеризации государственных служащих </t>
  </si>
  <si>
    <t>Перераспределение ассигнований в рамках межбюджетного трансферта на обеспечените равного с МВД РФ повышения денежного довольствия сотрудникам и з/пл. работникам подразделений милиции общественной безопасности</t>
  </si>
  <si>
    <t>Уточнение сумм согласно выставленных счетов и по итогам проведения конкурсных процедур</t>
  </si>
  <si>
    <t>Приобретение источника питания и сервера для обеспечения бесперебойной работы службы репликаций сервера ЕСРН</t>
  </si>
  <si>
    <t>Перераспределение ассигнований между районами в рамках субвенции на обеспечение деятельности органов местного самоуправления в сфере социальной защиты населения  - изменение суммы по договорам</t>
  </si>
  <si>
    <t>Увеличение расходов на прибретение акций за счет уменьшения расходов аппарата управления</t>
  </si>
  <si>
    <t>Перераспределение ассигнований с управления ГИБДД на выплату выходного пособия в следствии сокращения штатной численности</t>
  </si>
  <si>
    <t xml:space="preserve">Уточнение расходов по начислениям на заработную плату </t>
  </si>
  <si>
    <t>Дополнительные ассигнования для выплаты выходного пособия в связи с сокращением штата ( 7330,8 т.р.) и недостатком ассигнований пособия по уходу за ребенком и пособия по беременности и родам (2110 т.р.)</t>
  </si>
  <si>
    <t xml:space="preserve">Увеличение ассигнований для оплаты расходов по исполнительному листу </t>
  </si>
  <si>
    <t xml:space="preserve">Уточнение  расходов по выплате компенсаций на обмундирование уволенным сотрудникам и увеличением тарифных ставок гражданского персонала </t>
  </si>
  <si>
    <t>Уточнение ассигнований по зарабртной плате члена комиссии на постоянной основе</t>
  </si>
  <si>
    <t>Перераспределение ассигнований с текущих расходов на выплаты неработающим пенсионерам в связи с выходом работников на пенсию</t>
  </si>
  <si>
    <t>Уточнение ассигнований  по заработной плате депутатов на постоянной основе</t>
  </si>
  <si>
    <t>Перераспределение с подпрограммы "Ярославские каникулы" на подпрограмму "Семья и дети" на выплату материальной помощи в связи с увеличением обращений семей с несовершеннолетними детьми в адрес Губернатора области и возникающей необходимостью в оказании материальной помощи</t>
  </si>
  <si>
    <t>Перераспределения средств между районами в связи с дополнительной потребностью Тутаевского муниципального района в приобретении 5 санаторно-курортных путевок детям, находящимся в трудной жизненной ситуации</t>
  </si>
  <si>
    <t>Перераспределение ассигнований в рамках выставочно-конгрессионной деятельности с департамента экономического развития  области в части организационных мероприятий по международному туристическому форуму</t>
  </si>
  <si>
    <t xml:space="preserve">Перераспределение ассигнований с департамента информатизации и связи в рамках ОЦП  "Развитие информатизации Ярославской области" в соответствии с постановлением Правительства области от 20.09.2011г. № 726 " О внесении изменений в постановление Правительства области от 06.10.2010г. № 740-п" </t>
  </si>
  <si>
    <t>Перераспределение ассигнований в рамках ОЦП  "Развитие информатизации Ярославской области" в части выполнения работ ГАУ " Верхняя Волга"</t>
  </si>
  <si>
    <t>Перераспределение ассигнований между разделами бюджетной классификации уточнение заработной платы по техническому персоналу, обслуживающих здание областной Думы</t>
  </si>
  <si>
    <t>Перераспределение ассигнований в рамках субвенции по государственной регистрации актов гражданского состояния между МР ( уточнение расходов)</t>
  </si>
  <si>
    <t>Перераспределение ассигнований между разделами бюджетной классификации в части ремонтных работ на ремонт помещений и фасада здания областной Думы (Советская 1/19)</t>
  </si>
  <si>
    <t>Перераспределение ассигнований с расходов  деятельности Правительства на выполнение мероприятий " Комбинатом комплексного обслуживания и питания Ярославский"</t>
  </si>
  <si>
    <t>Субсидия из федерального бюджета на реализацию программ поддержки социально ориентированных некомерческих организаций</t>
  </si>
  <si>
    <t>Перераспределение ассигнований в рамках программы "Повышение эффективности и результативности деятельности органов исполнительной власти" на департамент информатизации и связи</t>
  </si>
  <si>
    <t>Перераспределение ассигнований по ОЦП модернизации здравоохранения в связи с уточненем целевой статьи</t>
  </si>
  <si>
    <t>Перераспределение между кодами КОСГУ</t>
  </si>
  <si>
    <t xml:space="preserve">Перераспределение ассигнований на УМВД в части получения денежного довольствия  </t>
  </si>
  <si>
    <t>Уточнение расходов по начислениям на заработную плату перераспределение с департамента финансов и организацию рабочего места дополнительной расчетной единицы</t>
  </si>
  <si>
    <t>Перераспределенние ассигнований с выставочно-конгрессионной деятельности на приобретение лицензионных продуктов програмного обеспечения , антивирусных программ и выполнения работ по защите персональных данных, согласно итогов проверки департаментом информатизации и связи</t>
  </si>
  <si>
    <t>Перераспределение ассигнований в рамках выставочно-конгрессионной деятельности на Правительство области в части организационных мероприятий по международному туристическому форуму</t>
  </si>
  <si>
    <t>Снятие ассигнований в связи у уточнением доходной и расходной части бюджета</t>
  </si>
  <si>
    <t>Увеличение доходов и расходов по ГКУ "Транспортная служба Праительства ЯО"</t>
  </si>
  <si>
    <t>Уточнение остатков прошлого года в сумме 260,6 т.р., увеличение доходов от оказания платных услуг в сумме 500 т. р.</t>
  </si>
  <si>
    <t>Строительство здания областного дома ребенка, г.Ярославль, ул.Моховая, д.14 (2 этап - реконструкция существующего здания</t>
  </si>
  <si>
    <t xml:space="preserve">В связи  с уточнением стоимости работ по результатам торгов </t>
  </si>
  <si>
    <t>Передвижка ассигнований  ГКУЗ ЯО Медицинский центр "Резерв" на отопление в связи с увеличением тарифов и на налог на имущество в связи с передачей имущества из федеральной собственности и уменьшением финансирования из федерального бюджета в связи с корректировкой государственного задания по ГОУ СПО ЯО "Ярославский медицинский колледж"</t>
  </si>
  <si>
    <t xml:space="preserve">Передвижка ассигнований на уплату налогов учреждениям здравоохранения  в связи с изменением ставки налога на землю  и увеличения налога на имущество сверх запланированного в связи с приобретением оборудования по программе модернизации   </t>
  </si>
  <si>
    <t xml:space="preserve">Передвижка ассигнований на закупку эндопротезов и металлоконструкций для выполнения экстренных операций за счет уменьшения ассигнований по расходам на оказание специализированной медицинской помощи за пределами области в связи с невозможностью их освоения в соответствии с требованиями  Федерального закона от 21.07.2005 №94-ФЗ  1499 тыс. руб. </t>
  </si>
  <si>
    <t>Перераспределение ассигнований с департамента строительства с межбюджетного трансферта в части строительства объектов на капитальный ремонт учреждений здравоохранения</t>
  </si>
  <si>
    <t>Перераспределение ассигнований на капитальный ремонт учреждений здравоохранения</t>
  </si>
  <si>
    <t xml:space="preserve">Перераспределение ассигнований в связи с уточнением расходов </t>
  </si>
  <si>
    <t xml:space="preserve">Перераспределение асигнований на выплату заработной платы вечерней сменной школы при ИТУ  0,4 млн.руб., на оплату коммунальных услуг между разными типами учреждений 0,726 млн.руб. и cнятие 1,874 млн.руб. на субвенцию на обеспечение жильем детей-сирот по судебным искам </t>
  </si>
  <si>
    <t>Перераспределение бюджетных ассигнований между муниципальными образованиями в соответствии с проведенными конкурсами  в сумме 5,792 млн.руб., а также 14,513 млн.руб. за счет экономии от конкурсных процедур</t>
  </si>
  <si>
    <t>увеличение расходов на оплату коммунальных услуг (2,3 млн. руб.) и услуг по содержанию имущества (0,1 млн. руб.) за счет экономии расходов в связи с изменением контингента</t>
  </si>
  <si>
    <t>Уменьшение расходов на питание, выплату компенсации на питание обучающимся из числа детей-сирот, стипендии в связи с изменением численности обучающихся и перераспределение данных расходов на оплату  коммунальных услуг и услуг по содержанию имущества (2,4 млн.руб.),  на мягкий инвентарь (0,2 млн.р.) и 0,5 млн. руб. на субвенцию на обеспечение жильем детей-сирот по судебныи искам</t>
  </si>
  <si>
    <t>Приобретение основных средств и мягкого инвентаря для общежития Даниловского политехнического техникума за счет экономии расходов в связи с измененем контингента</t>
  </si>
  <si>
    <t>Увеличение ассигнований за счет средств федерального бюджета</t>
  </si>
  <si>
    <t>Перераспределение ассигнований областного и федерального бюджетов между объектами АИП, проведением отбора исполнителей работ</t>
  </si>
  <si>
    <t>Перераспределение ассигнований по ОЦП повышения эффективности бюджетных расходов на Правительство области</t>
  </si>
  <si>
    <t>Уточнение суммы расходов на содержание учреждений социального обслуживания населения</t>
  </si>
  <si>
    <t xml:space="preserve">Уточнение бюджетной классификации в связи с уточнением расходов. </t>
  </si>
  <si>
    <t xml:space="preserve">Дополнительные ассигнования на единовременное вознаграждение по итогам работы за 2011 год </t>
  </si>
  <si>
    <t>Уточнение ассигнований по командировочным расходам</t>
  </si>
  <si>
    <t>Перераспределение ассигнований с вида расходов 068 "Мероприятия в области социальной политики" на вид расходов 006 "Субсидии юридическим лицам", в связи с проведением мероприятий данной программы.</t>
  </si>
  <si>
    <t xml:space="preserve">Перераспредление ассигнований с Правительства области,  в связи с отсутствием заявок на компенсацию стоимости сан.курор.путевок лицам, нуждающимся в санаторно-куротном лечении  </t>
  </si>
  <si>
    <t xml:space="preserve">Перераспредление ассигнований  на субсидию на компенсацию стоимости санаторно-курортных путевок, в связи с дополнительной потребностью в муниципальных районах путевок лицам, нуждающимся в санаторно-куротном лечении  </t>
  </si>
  <si>
    <t xml:space="preserve">Перераспределение ассигнований в связ с уточнением расходов в рамках ОЦП " Повышение эффективности и результативности деятельности органов исполнительной власти" </t>
  </si>
  <si>
    <t xml:space="preserve">Перераспределение  ассигнований по депутатам государственной Думы </t>
  </si>
  <si>
    <t xml:space="preserve">Перераспределение ассигнований по депутатам Совета Федерации </t>
  </si>
  <si>
    <t xml:space="preserve">Федеральные средства за проведенный Мировой политический форум  </t>
  </si>
  <si>
    <t>Перераспределение ассигнований между пожведомственными учреждениями</t>
  </si>
  <si>
    <t>Перераспределение ассигнований между МО в связи с уточнением потребности</t>
  </si>
  <si>
    <t>Завершение строительства объекта</t>
  </si>
  <si>
    <t>Перераспределение ассигнований для прохождения  диспансеризации служащих</t>
  </si>
  <si>
    <t>Ассигнования на создаваемый департамент региональной безопасности согласно Указу Губернатора № 497  от 08.11.11г. в части проведения  мероприятий организационного характера</t>
  </si>
  <si>
    <t>Увеличение ассигнований за счет субсидии на реализацию ФЦП "Борьба с социально-значимыми заболеваниями" (требуется уточнение ГАДа)</t>
  </si>
  <si>
    <t>Увеличение ассигнований на льготные медикаменты за счет субвенции на оказание отдельным категориям градан государственной социальной помощи по обеспечению лекарственными средствами,медицинского назначения, а также специализированными продуктами лечебного питания для детей инвалидов</t>
  </si>
  <si>
    <t xml:space="preserve">Перераспределение асигнований на оплату коммунальных услуг, льгот по коммунальным услугам педагогам в сельской местности, доплату медицинским работникам  по детским домам, специальным коррекционным интернатам 5,7 млн. руб. и снятие 5,325 млн.руб. на  субвенцию  на обеспечение жильем детей-сирот по судебным искам за счет экономии по расходам на питание воспитанников в летнее время (отдых в загородных лагерях).                                                                                                 </t>
  </si>
  <si>
    <t xml:space="preserve">Уточнение проведенного перераспределения ассигнований по ОЦП "Социальная поддержка пожилых граждан" между учреждениями-исполнителями программы </t>
  </si>
  <si>
    <t>Перераспределение ассигнований между МО в рамках программы.</t>
  </si>
  <si>
    <t>Расходы на реорганизацию, оптимизацию, изменение местоположения, техническое оснащение  органов исполнительной  власти</t>
  </si>
  <si>
    <t>Перераспределение ассигнований с Правительства области на выполненные работы по обеспечению правительственной связью в Большом Селе</t>
  </si>
  <si>
    <t xml:space="preserve">Перераспределение ассигнований на Главное управление МЧС за выполненные работы по обеспечению правительственной связью </t>
  </si>
  <si>
    <t>Перераспределение ассигнований в в связи с уточненем расходов, проведением конкурсных процедур по закупке товаров и проведению работ</t>
  </si>
  <si>
    <t>Перераспределение ассигнований  c ОЦП "Повышение эффективности и результативности деятельности органов исполнительной власти " на ремонтные работы помещений автономного учреждения (субсидия на иные цели ГАУ "ЦСАР")</t>
  </si>
  <si>
    <t xml:space="preserve">Перераспределение ассигнований между МО в связи с увеличением средней рыночной стоимости 1 кв. м общей площади жилья по Ярославской области, используемой для расчета размера социальных выплат. </t>
  </si>
  <si>
    <t>Перераспределение ассигнований с межбюджетного трансферта в части строительства объектов департаменту здравоохранения на капитальный ремонт учреждений здравоохранения</t>
  </si>
  <si>
    <t>Перераспределение ассигнований в рамках мероприятий направленных на снижение напряженности на рынке труда (изменение мероприятий программы)</t>
  </si>
  <si>
    <t xml:space="preserve">к пояснительной записке </t>
  </si>
  <si>
    <t>Главный распорядитель бюджетных средств</t>
  </si>
  <si>
    <t xml:space="preserve">Увеличение ассигнований на дополнительные мероприятия по строительству систем, объектов водоснабжения и водоотведения, 39 шахтных колодцев </t>
  </si>
  <si>
    <t>Федеральные средства</t>
  </si>
  <si>
    <t>Прочие расходы по выплате агентских комиссий и вознаграждения</t>
  </si>
  <si>
    <t>Субвенция на обеспечение деятельности органов местного самоуправления в сфере социальной защиты населения</t>
  </si>
  <si>
    <t xml:space="preserve">Информация по внесению изменений в областной бюджет на 2011 год 
(в части областных средств) </t>
  </si>
  <si>
    <t>Увеличение, тыс. руб.</t>
  </si>
  <si>
    <t>Уменьшение, тыс. руб.</t>
  </si>
  <si>
    <t xml:space="preserve">Дополнительная потребность ассигнований по предъявленным в текущем году судебным искам </t>
  </si>
  <si>
    <t>Государственные учреждения начального и среднего профессионального образования</t>
  </si>
  <si>
    <t>Расходы на обслуживание государственного долга</t>
  </si>
  <si>
    <t xml:space="preserve">ОЦП "Комплексная программа модернизации и реформирования ЖКХ ЯО" </t>
  </si>
  <si>
    <t>Содержание учреждений социального обслуживания населения</t>
  </si>
  <si>
    <t>ОЦП "Семья и дети Ярославии", подпрограмма "Ярославские каникулы"</t>
  </si>
  <si>
    <t>Субвенция на содержание учреждений социального обслуживания населения</t>
  </si>
  <si>
    <t>Увеличение уставного капитала "Фонда поддержки малого и среднего предпринимательства" за счет уменьшения расходов на областную целевую программу развития субъектов малого и среднего предпринимательства</t>
  </si>
  <si>
    <t>Мероприятия по землепользованию и землеустройству</t>
  </si>
  <si>
    <t>Региональная программа "Социальная поддержка пожилых граждан в Ярославской области"</t>
  </si>
  <si>
    <t>Ведомственная целевая программа "Сохранность региональных автомобильных дорог"</t>
  </si>
  <si>
    <t>Увеличение ассигнований по заработной плате с начислениями в связи с изменением расчетной численности по распоряжению Губернатора  от 22.09.2011г. № 474-р</t>
  </si>
  <si>
    <t>Расходы по выставочно-конгрессионной деятельности</t>
  </si>
  <si>
    <t>Сокращение расходов по итогам конкурсных процедур и акту ревизии</t>
  </si>
  <si>
    <t xml:space="preserve">Сокращение расходов в связи недоукомлектованностью кадрами 6298,1 тыс.руб., по оплате коммунальных услуг 4581 тыс.руб. </t>
  </si>
  <si>
    <t xml:space="preserve">В связи с корректировкой программы по итогам выполнения летней кампании Управлением по демографии и социальной политике Правительства ЯО                                                </t>
  </si>
  <si>
    <t>Сокращение ассигнований по протоколу заседания комиссии по эффективному использованию средств областного бюджета от 12.09.2011 № 8</t>
  </si>
  <si>
    <t xml:space="preserve">В связи с уточнением потребности  по  выплате компенсации педагогическим работникам, работающим в сельской местности, на оплату ЖКУ </t>
  </si>
  <si>
    <t xml:space="preserve">Дополнительные ассигнования на поддержку сельскохозяйственного производства в части распашки неиспользуемых земель и увеличения посевов зерновых и зернобобовых культур </t>
  </si>
  <si>
    <t>ОЦП "Развитие агропромышленного комплекса и сельских территорий ЯО"</t>
  </si>
  <si>
    <t xml:space="preserve">В связи с уточнением расходов </t>
  </si>
  <si>
    <t>В связи с досрочным погашением долговых обязательств, размещением государственных облигаций области по цене, превышающей номинальную стоимость, экономией от снижения процентных ставок по заключенным госконтрактам с кредитными организациями, а также экономией при проведении аукционов</t>
  </si>
  <si>
    <t>В связи с экономией при проведении конкурсных процедур</t>
  </si>
  <si>
    <t xml:space="preserve">В связи с корректировкой сумм заявленной потребности </t>
  </si>
  <si>
    <t xml:space="preserve">В связи с проведенными мероприятиями по установке приборов учета в рамках ОЦП "Энергосбережение и повышение энергоэффективности в ЯО" и, как следствие, уменьшением объема потребляемых коммунальных услуг </t>
  </si>
  <si>
    <t xml:space="preserve">Уточнение потребности объемов потребления сжиженного газа населением области по причине перевода отдельных населенных пунктов на природный газ  </t>
  </si>
  <si>
    <t>Ввиду увеличения цен на жидкое топливо против установленных при регулировании тарифов на ЖКУ</t>
  </si>
  <si>
    <t xml:space="preserve">В связи с уточнением количества получателей </t>
  </si>
  <si>
    <t>В связи с изменением суммы по договорам</t>
  </si>
  <si>
    <t>Уточнение потребности в средствах в связи с увеличением количества граждан, обратившихся за субсидией по ЖКУ</t>
  </si>
  <si>
    <t>Уменьшение ассигнований в связи с уточнением потребности в средствах по фактическим расходам муниципальных образований за 10 месяцев текущего года</t>
  </si>
  <si>
    <t>Сокращение ассигнований в результате экономии от проведения торгов (протокол от 12.09.2011г. № 8)</t>
  </si>
  <si>
    <t>Расходы по заработной плате с начислениями</t>
  </si>
  <si>
    <t>Увеличением штаттной численности для усиления контрольных функций за использованием государственного имущества</t>
  </si>
  <si>
    <t xml:space="preserve">Сокращение ассигнований в результате экономии от проведения торгов </t>
  </si>
  <si>
    <t>В связи с уточнением расходов по программе</t>
  </si>
  <si>
    <t>Изменение сумм по договорам на оплату коммунальных услуг</t>
  </si>
  <si>
    <t>ОЦП "Развитие информатизации Ярославской области"</t>
  </si>
  <si>
    <t>ОЦП "Противодействие коррупции в Ярославской области"</t>
  </si>
  <si>
    <t>Уточнением расходов по программе</t>
  </si>
  <si>
    <t>Уточнением расчетов по фонду оплаты труда</t>
  </si>
  <si>
    <t xml:space="preserve">Экономия от проведения торгов, корректировка потребности </t>
  </si>
  <si>
    <t>Текущие расходы</t>
  </si>
  <si>
    <t>Уточнение количества получателей услуг в рамках реализации мероприятий  программы, в том числе по субсидии муниципальным районам в сумме 217,6 тыс. руб.</t>
  </si>
  <si>
    <t>В связи с уточнением площадей приобретаемых жилых помещений</t>
  </si>
  <si>
    <t xml:space="preserve">Экономия по результатам проведенных торгов </t>
  </si>
  <si>
    <t xml:space="preserve">В связи с уточнением расходов по программе </t>
  </si>
  <si>
    <t>Экономия по результатам проведенных конкурсов</t>
  </si>
  <si>
    <t xml:space="preserve">В связи с корректировкой сумм заявленной потребности - 10000 т.р., перераспределение ассигнований в ДИЗО на увеличение уставного капитала Фонда поддержки малого и среднего предпринимательства в сумме 3850 т.р. </t>
  </si>
  <si>
    <t xml:space="preserve"> В связи с экономией по результатам проведенных торгов - 5046 т.р. , в связи с внесением изменений в программу - 6587 т.р. </t>
  </si>
  <si>
    <t>Приобретение компьютеров для обеспечения эффективного внедрения системы документооборота</t>
  </si>
  <si>
    <t>Расходы на содержание аппарата</t>
  </si>
  <si>
    <t>В связи с ростом цен на топливо и снижением доходов, обусловленным уменьшением пассажиропотока</t>
  </si>
  <si>
    <t>В рамках софинансирования с федеральным бюджетом</t>
  </si>
  <si>
    <t>Пополнение музейного фонда ГАУ "Ярославский художественный музей"</t>
  </si>
  <si>
    <t xml:space="preserve">Дополнительная потребность в ассигнованиях на погашение задолженности по монтажу системы охраны, противопожарной защиты, связи и телефонии ГАУ "Ярославская государственная филармония" (по судебному решению)           </t>
  </si>
  <si>
    <t>Субсидия на государственную поддержку материально-технической базы образовательных учреждений ЯО</t>
  </si>
  <si>
    <t xml:space="preserve">В соответствии с постановлением Правительства ЯО от 31.01.2011 № 36-п «Об утверждении Плана основных мероприятий по подготовке и проведению празднования 1150-летия города Ростова Ярославской области" (срок окончания работ по контрактам 31.12.2011) </t>
  </si>
  <si>
    <t>Увеличение ассигнований на реализацию мероприятий программы в связи с принятием Федерального закона от 01.07.2011 №169-ФЗ и Указа Президента РФ от 28.12.2010 №1632 ("Система 112")</t>
  </si>
  <si>
    <t>Субсидия ГО Рыбинску на завершение строительства школы в мкр. "Скоморохова гора"</t>
  </si>
  <si>
    <t>ИТОГО</t>
  </si>
</sst>
</file>

<file path=xl/styles.xml><?xml version="1.0" encoding="utf-8"?>
<styleSheet xmlns="http://schemas.openxmlformats.org/spreadsheetml/2006/main">
  <numFmts count="5">
    <numFmt numFmtId="43" formatCode="_-* #,##0.00_р_._-;\-* #,##0.00_р_._-;_-* &quot;-&quot;??_р_._-;_-@_-"/>
    <numFmt numFmtId="164" formatCode="#,##0_ ;\-#,##0\ "/>
    <numFmt numFmtId="165" formatCode="#,##0_ ;[Red]\-#,##0\ "/>
    <numFmt numFmtId="166" formatCode="0.0"/>
    <numFmt numFmtId="167" formatCode="#,##0.0"/>
  </numFmts>
  <fonts count="23">
    <font>
      <sz val="10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b/>
      <sz val="8"/>
      <name val="Arial"/>
      <family val="2"/>
      <charset val="204"/>
    </font>
    <font>
      <b/>
      <sz val="10"/>
      <name val="Arial Cyr"/>
      <charset val="204"/>
    </font>
    <font>
      <b/>
      <sz val="9"/>
      <name val="Times New Roman"/>
      <family val="1"/>
      <charset val="204"/>
    </font>
    <font>
      <b/>
      <sz val="10"/>
      <name val="Arial"/>
      <family val="2"/>
      <charset val="204"/>
    </font>
    <font>
      <b/>
      <u/>
      <sz val="10"/>
      <name val="Arial"/>
      <family val="2"/>
      <charset val="204"/>
    </font>
    <font>
      <sz val="8"/>
      <name val="Arial Cyr"/>
      <charset val="204"/>
    </font>
    <font>
      <sz val="10"/>
      <name val="Arial Cyr"/>
    </font>
    <font>
      <sz val="8"/>
      <name val="Arial Cyr"/>
    </font>
    <font>
      <sz val="8"/>
      <name val="Arial"/>
      <family val="2"/>
      <charset val="204"/>
    </font>
    <font>
      <sz val="14"/>
      <name val="Times New Roman"/>
      <family val="1"/>
      <charset val="204"/>
    </font>
    <font>
      <b/>
      <sz val="14"/>
      <name val="Arial Cyr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9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 Unicode MS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15">
    <xf numFmtId="0" fontId="0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1" fillId="0" borderId="0" applyFont="0" applyFill="0" applyBorder="0" applyAlignment="0" applyProtection="0"/>
    <xf numFmtId="0" fontId="2" fillId="0" borderId="0"/>
  </cellStyleXfs>
  <cellXfs count="249">
    <xf numFmtId="0" fontId="0" fillId="0" borderId="0" xfId="0"/>
    <xf numFmtId="0" fontId="5" fillId="0" borderId="1" xfId="0" applyFont="1" applyFill="1" applyBorder="1"/>
    <xf numFmtId="0" fontId="5" fillId="0" borderId="2" xfId="0" applyFont="1" applyFill="1" applyBorder="1"/>
    <xf numFmtId="0" fontId="0" fillId="0" borderId="1" xfId="0" applyFont="1" applyFill="1" applyBorder="1"/>
    <xf numFmtId="0" fontId="0" fillId="0" borderId="0" xfId="0" applyFont="1" applyFill="1"/>
    <xf numFmtId="0" fontId="19" fillId="0" borderId="1" xfId="0" applyFont="1" applyFill="1" applyBorder="1" applyAlignment="1">
      <alignment vertical="top" wrapText="1"/>
    </xf>
    <xf numFmtId="0" fontId="6" fillId="0" borderId="1" xfId="12" applyNumberFormat="1" applyFont="1" applyFill="1" applyBorder="1" applyAlignment="1" applyProtection="1">
      <alignment horizontal="center" wrapText="1"/>
      <protection hidden="1"/>
    </xf>
    <xf numFmtId="0" fontId="0" fillId="0" borderId="2" xfId="0" applyFont="1" applyFill="1" applyBorder="1"/>
    <xf numFmtId="0" fontId="4" fillId="0" borderId="1" xfId="2" applyNumberFormat="1" applyFont="1" applyFill="1" applyBorder="1" applyAlignment="1" applyProtection="1">
      <alignment horizontal="left" vertical="top" wrapText="1"/>
      <protection hidden="1"/>
    </xf>
    <xf numFmtId="0" fontId="20" fillId="0" borderId="1" xfId="12" applyNumberFormat="1" applyFont="1" applyFill="1" applyBorder="1" applyAlignment="1" applyProtection="1">
      <alignment horizontal="center" wrapText="1"/>
      <protection hidden="1"/>
    </xf>
    <xf numFmtId="0" fontId="19" fillId="0" borderId="1" xfId="2" applyNumberFormat="1" applyFont="1" applyFill="1" applyBorder="1" applyAlignment="1" applyProtection="1">
      <alignment horizontal="left" vertical="top" wrapText="1"/>
      <protection hidden="1"/>
    </xf>
    <xf numFmtId="0" fontId="19" fillId="0" borderId="1" xfId="2" applyNumberFormat="1" applyFont="1" applyFill="1" applyBorder="1" applyAlignment="1" applyProtection="1">
      <alignment vertical="top" wrapText="1"/>
      <protection hidden="1"/>
    </xf>
    <xf numFmtId="0" fontId="15" fillId="0" borderId="1" xfId="12" applyNumberFormat="1" applyFont="1" applyFill="1" applyBorder="1" applyAlignment="1" applyProtection="1">
      <alignment horizontal="center" wrapText="1"/>
      <protection hidden="1"/>
    </xf>
    <xf numFmtId="0" fontId="19" fillId="0" borderId="2" xfId="14" applyNumberFormat="1" applyFont="1" applyFill="1" applyBorder="1" applyAlignment="1" applyProtection="1">
      <alignment wrapText="1"/>
      <protection hidden="1"/>
    </xf>
    <xf numFmtId="0" fontId="21" fillId="0" borderId="1" xfId="12" applyNumberFormat="1" applyFont="1" applyFill="1" applyBorder="1" applyAlignment="1" applyProtection="1">
      <alignment horizontal="center" wrapText="1"/>
      <protection hidden="1"/>
    </xf>
    <xf numFmtId="0" fontId="19" fillId="0" borderId="1" xfId="8" applyNumberFormat="1" applyFont="1" applyFill="1" applyBorder="1" applyAlignment="1" applyProtection="1">
      <alignment vertical="top" wrapText="1"/>
      <protection hidden="1"/>
    </xf>
    <xf numFmtId="0" fontId="0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/>
    <xf numFmtId="0" fontId="21" fillId="0" borderId="8" xfId="12" applyNumberFormat="1" applyFont="1" applyFill="1" applyBorder="1" applyAlignment="1" applyProtection="1">
      <alignment horizontal="center" wrapText="1"/>
      <protection hidden="1"/>
    </xf>
    <xf numFmtId="0" fontId="21" fillId="0" borderId="9" xfId="12" applyNumberFormat="1" applyFont="1" applyFill="1" applyBorder="1" applyAlignment="1" applyProtection="1">
      <alignment horizontal="center" wrapText="1"/>
      <protection hidden="1"/>
    </xf>
    <xf numFmtId="0" fontId="20" fillId="0" borderId="1" xfId="12" applyNumberFormat="1" applyFont="1" applyFill="1" applyBorder="1" applyAlignment="1" applyProtection="1">
      <alignment horizontal="center" vertical="top" wrapText="1"/>
      <protection hidden="1"/>
    </xf>
    <xf numFmtId="0" fontId="12" fillId="0" borderId="1" xfId="2" applyNumberFormat="1" applyFont="1" applyFill="1" applyBorder="1" applyAlignment="1" applyProtection="1">
      <alignment horizontal="left" vertical="top" wrapText="1"/>
      <protection hidden="1"/>
    </xf>
    <xf numFmtId="0" fontId="0" fillId="0" borderId="1" xfId="0" applyFont="1" applyFill="1" applyBorder="1" applyAlignment="1">
      <alignment horizontal="right"/>
    </xf>
    <xf numFmtId="0" fontId="0" fillId="0" borderId="0" xfId="0" applyFont="1" applyFill="1" applyBorder="1"/>
    <xf numFmtId="0" fontId="5" fillId="0" borderId="0" xfId="0" applyFont="1" applyFill="1"/>
    <xf numFmtId="0" fontId="5" fillId="0" borderId="0" xfId="0" applyFont="1" applyFill="1" applyAlignment="1">
      <alignment horizontal="left" vertical="top"/>
    </xf>
    <xf numFmtId="0" fontId="13" fillId="0" borderId="0" xfId="0" applyFont="1" applyFill="1"/>
    <xf numFmtId="0" fontId="0" fillId="0" borderId="0" xfId="0" applyFont="1" applyFill="1" applyAlignment="1">
      <alignment vertical="top"/>
    </xf>
    <xf numFmtId="0" fontId="0" fillId="0" borderId="1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wrapText="1"/>
    </xf>
    <xf numFmtId="0" fontId="0" fillId="0" borderId="2" xfId="0" applyFont="1" applyFill="1" applyBorder="1" applyAlignment="1">
      <alignment horizontal="center" wrapText="1"/>
    </xf>
    <xf numFmtId="0" fontId="0" fillId="0" borderId="0" xfId="0" applyFont="1" applyFill="1" applyBorder="1" applyAlignment="1">
      <alignment horizontal="center" wrapText="1"/>
    </xf>
    <xf numFmtId="0" fontId="0" fillId="0" borderId="1" xfId="0" applyFont="1" applyFill="1" applyBorder="1" applyAlignment="1">
      <alignment horizontal="center"/>
    </xf>
    <xf numFmtId="0" fontId="0" fillId="0" borderId="2" xfId="0" applyFont="1" applyFill="1" applyBorder="1" applyAlignment="1">
      <alignment horizontal="center"/>
    </xf>
    <xf numFmtId="0" fontId="0" fillId="0" borderId="5" xfId="0" applyFont="1" applyFill="1" applyBorder="1"/>
    <xf numFmtId="0" fontId="7" fillId="0" borderId="1" xfId="1" applyNumberFormat="1" applyFont="1" applyFill="1" applyBorder="1" applyAlignment="1" applyProtection="1">
      <alignment horizontal="left" vertical="top" wrapText="1"/>
      <protection hidden="1"/>
    </xf>
    <xf numFmtId="0" fontId="2" fillId="0" borderId="1" xfId="1" applyNumberFormat="1" applyFont="1" applyFill="1" applyBorder="1" applyAlignment="1" applyProtection="1">
      <alignment vertical="top" wrapText="1"/>
      <protection hidden="1"/>
    </xf>
    <xf numFmtId="0" fontId="7" fillId="0" borderId="1" xfId="2" applyNumberFormat="1" applyFont="1" applyFill="1" applyBorder="1" applyAlignment="1" applyProtection="1">
      <alignment horizontal="left" vertical="top" wrapText="1"/>
      <protection hidden="1"/>
    </xf>
    <xf numFmtId="0" fontId="16" fillId="0" borderId="1" xfId="12" applyNumberFormat="1" applyFont="1" applyFill="1" applyBorder="1" applyAlignment="1" applyProtection="1">
      <alignment horizontal="center" wrapText="1"/>
      <protection hidden="1"/>
    </xf>
    <xf numFmtId="0" fontId="19" fillId="0" borderId="1" xfId="8" applyNumberFormat="1" applyFont="1" applyFill="1" applyBorder="1" applyAlignment="1" applyProtection="1">
      <alignment vertical="top"/>
    </xf>
    <xf numFmtId="0" fontId="19" fillId="0" borderId="1" xfId="8" applyNumberFormat="1" applyFont="1" applyFill="1" applyBorder="1" applyAlignment="1" applyProtection="1">
      <alignment horizontal="left" vertical="top" wrapText="1"/>
    </xf>
    <xf numFmtId="0" fontId="2" fillId="0" borderId="1" xfId="8" applyNumberFormat="1" applyFont="1" applyFill="1" applyBorder="1" applyAlignment="1" applyProtection="1">
      <alignment vertical="top" wrapText="1"/>
      <protection hidden="1"/>
    </xf>
    <xf numFmtId="0" fontId="10" fillId="0" borderId="1" xfId="0" applyFont="1" applyFill="1" applyBorder="1"/>
    <xf numFmtId="0" fontId="0" fillId="0" borderId="1" xfId="0" applyFont="1" applyFill="1" applyBorder="1" applyAlignment="1">
      <alignment horizontal="justify" vertical="justify"/>
    </xf>
    <xf numFmtId="167" fontId="0" fillId="0" borderId="1" xfId="0" applyNumberFormat="1" applyFont="1" applyFill="1" applyBorder="1"/>
    <xf numFmtId="0" fontId="0" fillId="0" borderId="1" xfId="0" applyFont="1" applyFill="1" applyBorder="1" applyAlignment="1">
      <alignment wrapText="1"/>
    </xf>
    <xf numFmtId="0" fontId="12" fillId="0" borderId="5" xfId="2" applyNumberFormat="1" applyFont="1" applyFill="1" applyBorder="1" applyAlignment="1" applyProtection="1">
      <alignment horizontal="left" vertical="top" wrapText="1"/>
      <protection hidden="1"/>
    </xf>
    <xf numFmtId="0" fontId="5" fillId="0" borderId="1" xfId="0" applyNumberFormat="1" applyFont="1" applyFill="1" applyBorder="1"/>
    <xf numFmtId="0" fontId="5" fillId="0" borderId="2" xfId="0" applyNumberFormat="1" applyFont="1" applyFill="1" applyBorder="1"/>
    <xf numFmtId="2" fontId="0" fillId="0" borderId="0" xfId="0" applyNumberFormat="1" applyFont="1" applyFill="1"/>
    <xf numFmtId="2" fontId="10" fillId="0" borderId="0" xfId="0" applyNumberFormat="1" applyFont="1" applyFill="1"/>
    <xf numFmtId="0" fontId="19" fillId="0" borderId="0" xfId="0" applyFont="1" applyFill="1" applyAlignment="1">
      <alignment horizontal="justify"/>
    </xf>
    <xf numFmtId="0" fontId="6" fillId="0" borderId="2" xfId="12" applyNumberFormat="1" applyFont="1" applyFill="1" applyBorder="1" applyAlignment="1" applyProtection="1">
      <alignment horizontal="center" wrapText="1"/>
      <protection hidden="1"/>
    </xf>
    <xf numFmtId="1" fontId="0" fillId="0" borderId="1" xfId="0" applyNumberFormat="1" applyFont="1" applyFill="1" applyBorder="1"/>
    <xf numFmtId="0" fontId="0" fillId="0" borderId="3" xfId="0" applyFont="1" applyFill="1" applyBorder="1" applyAlignment="1">
      <alignment wrapText="1"/>
    </xf>
    <xf numFmtId="0" fontId="0" fillId="0" borderId="3" xfId="0" applyFont="1" applyFill="1" applyBorder="1"/>
    <xf numFmtId="3" fontId="0" fillId="0" borderId="1" xfId="0" applyNumberFormat="1" applyFont="1" applyFill="1" applyBorder="1"/>
    <xf numFmtId="0" fontId="7" fillId="0" borderId="1" xfId="1" applyNumberFormat="1" applyFont="1" applyFill="1" applyBorder="1" applyAlignment="1" applyProtection="1">
      <alignment vertical="top" wrapText="1"/>
      <protection hidden="1"/>
    </xf>
    <xf numFmtId="0" fontId="7" fillId="0" borderId="1" xfId="1" applyNumberFormat="1" applyFont="1" applyFill="1" applyBorder="1" applyAlignment="1" applyProtection="1">
      <alignment horizontal="left" wrapText="1"/>
      <protection hidden="1"/>
    </xf>
    <xf numFmtId="0" fontId="0" fillId="0" borderId="1" xfId="0" applyFont="1" applyFill="1" applyBorder="1" applyAlignment="1">
      <alignment vertical="top" wrapText="1"/>
    </xf>
    <xf numFmtId="0" fontId="4" fillId="0" borderId="1" xfId="9" applyNumberFormat="1" applyFont="1" applyFill="1" applyBorder="1" applyAlignment="1" applyProtection="1">
      <alignment horizontal="left" vertical="top" wrapText="1"/>
      <protection hidden="1"/>
    </xf>
    <xf numFmtId="0" fontId="2" fillId="0" borderId="1" xfId="9" applyNumberFormat="1" applyFont="1" applyFill="1" applyBorder="1" applyAlignment="1" applyProtection="1">
      <alignment vertical="top" wrapText="1"/>
      <protection hidden="1"/>
    </xf>
    <xf numFmtId="0" fontId="2" fillId="0" borderId="1" xfId="9" applyNumberFormat="1" applyFont="1" applyFill="1" applyBorder="1" applyAlignment="1" applyProtection="1">
      <alignment horizontal="left" vertical="top" wrapText="1"/>
      <protection hidden="1"/>
    </xf>
    <xf numFmtId="0" fontId="0" fillId="0" borderId="1" xfId="0" applyNumberFormat="1" applyFont="1" applyFill="1" applyBorder="1" applyAlignment="1">
      <alignment wrapText="1"/>
    </xf>
    <xf numFmtId="1" fontId="5" fillId="0" borderId="1" xfId="0" applyNumberFormat="1" applyFont="1" applyFill="1" applyBorder="1"/>
    <xf numFmtId="0" fontId="0" fillId="0" borderId="1" xfId="0" applyFont="1" applyFill="1" applyBorder="1" applyAlignment="1">
      <alignment horizontal="left" vertical="center" wrapText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49" fontId="12" fillId="0" borderId="1" xfId="2" applyNumberFormat="1" applyFont="1" applyFill="1" applyBorder="1" applyAlignment="1" applyProtection="1">
      <alignment horizontal="left" vertical="top" wrapText="1"/>
      <protection hidden="1"/>
    </xf>
    <xf numFmtId="49" fontId="4" fillId="0" borderId="1" xfId="2" applyNumberFormat="1" applyFont="1" applyFill="1" applyBorder="1" applyAlignment="1" applyProtection="1">
      <alignment horizontal="left" vertical="top" wrapText="1"/>
      <protection hidden="1"/>
    </xf>
    <xf numFmtId="0" fontId="4" fillId="0" borderId="1" xfId="10" applyNumberFormat="1" applyFont="1" applyFill="1" applyBorder="1" applyAlignment="1" applyProtection="1">
      <alignment horizontal="left" vertical="top" wrapText="1"/>
      <protection hidden="1"/>
    </xf>
    <xf numFmtId="0" fontId="4" fillId="0" borderId="1" xfId="11" applyNumberFormat="1" applyFont="1" applyFill="1" applyBorder="1" applyAlignment="1" applyProtection="1">
      <alignment horizontal="left" vertical="top" wrapText="1"/>
      <protection hidden="1"/>
    </xf>
    <xf numFmtId="0" fontId="4" fillId="0" borderId="1" xfId="3" applyNumberFormat="1" applyFont="1" applyFill="1" applyBorder="1" applyAlignment="1" applyProtection="1">
      <alignment horizontal="left" vertical="top" wrapText="1"/>
      <protection hidden="1"/>
    </xf>
    <xf numFmtId="0" fontId="16" fillId="0" borderId="1" xfId="2" applyNumberFormat="1" applyFont="1" applyFill="1" applyBorder="1" applyAlignment="1" applyProtection="1">
      <alignment horizontal="left" vertical="top" wrapText="1"/>
      <protection hidden="1"/>
    </xf>
    <xf numFmtId="0" fontId="4" fillId="0" borderId="1" xfId="4" applyNumberFormat="1" applyFont="1" applyFill="1" applyBorder="1" applyAlignment="1" applyProtection="1">
      <alignment horizontal="left" vertical="top" wrapText="1"/>
      <protection hidden="1"/>
    </xf>
    <xf numFmtId="0" fontId="19" fillId="0" borderId="7" xfId="0" applyNumberFormat="1" applyFont="1" applyFill="1" applyBorder="1" applyAlignment="1">
      <alignment horizontal="left" vertical="top" wrapText="1"/>
    </xf>
    <xf numFmtId="0" fontId="10" fillId="0" borderId="0" xfId="0" applyFont="1" applyFill="1" applyBorder="1"/>
    <xf numFmtId="0" fontId="19" fillId="0" borderId="3" xfId="0" applyNumberFormat="1" applyFont="1" applyFill="1" applyBorder="1" applyAlignment="1">
      <alignment vertical="top"/>
    </xf>
    <xf numFmtId="0" fontId="17" fillId="0" borderId="0" xfId="0" applyFont="1" applyFill="1" applyAlignment="1" applyProtection="1"/>
    <xf numFmtId="0" fontId="19" fillId="0" borderId="1" xfId="0" applyNumberFormat="1" applyFont="1" applyFill="1" applyBorder="1" applyAlignment="1" applyProtection="1">
      <alignment vertical="top" wrapText="1"/>
      <protection hidden="1"/>
    </xf>
    <xf numFmtId="0" fontId="20" fillId="0" borderId="2" xfId="12" applyNumberFormat="1" applyFont="1" applyFill="1" applyBorder="1" applyAlignment="1" applyProtection="1">
      <alignment horizontal="center" wrapText="1"/>
      <protection hidden="1"/>
    </xf>
    <xf numFmtId="0" fontId="19" fillId="0" borderId="1" xfId="0" applyNumberFormat="1" applyFont="1" applyFill="1" applyBorder="1" applyAlignment="1">
      <alignment vertical="justify"/>
    </xf>
    <xf numFmtId="0" fontId="16" fillId="0" borderId="5" xfId="12" applyNumberFormat="1" applyFont="1" applyFill="1" applyBorder="1" applyAlignment="1" applyProtection="1">
      <alignment horizontal="center" wrapText="1"/>
      <protection hidden="1"/>
    </xf>
    <xf numFmtId="0" fontId="16" fillId="0" borderId="5" xfId="2" applyNumberFormat="1" applyFont="1" applyFill="1" applyBorder="1" applyAlignment="1" applyProtection="1">
      <alignment horizontal="left" vertical="top" wrapText="1"/>
      <protection hidden="1"/>
    </xf>
    <xf numFmtId="0" fontId="16" fillId="0" borderId="1" xfId="0" applyFont="1" applyFill="1" applyBorder="1" applyAlignment="1" applyProtection="1"/>
    <xf numFmtId="0" fontId="16" fillId="0" borderId="1" xfId="12" applyNumberFormat="1" applyFont="1" applyFill="1" applyBorder="1" applyAlignment="1" applyProtection="1">
      <alignment horizontal="center" vertical="top" wrapText="1"/>
      <protection hidden="1"/>
    </xf>
    <xf numFmtId="0" fontId="2" fillId="0" borderId="1" xfId="5" applyNumberFormat="1" applyFont="1" applyFill="1" applyBorder="1" applyAlignment="1" applyProtection="1">
      <alignment horizontal="left" vertical="top" wrapText="1"/>
      <protection hidden="1"/>
    </xf>
    <xf numFmtId="0" fontId="4" fillId="0" borderId="1" xfId="5" applyNumberFormat="1" applyFont="1" applyFill="1" applyBorder="1" applyAlignment="1" applyProtection="1">
      <alignment horizontal="left" vertical="top" wrapText="1"/>
      <protection hidden="1"/>
    </xf>
    <xf numFmtId="0" fontId="9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/>
    <xf numFmtId="0" fontId="4" fillId="0" borderId="1" xfId="6" applyNumberFormat="1" applyFont="1" applyFill="1" applyBorder="1" applyAlignment="1" applyProtection="1">
      <alignment horizontal="left" vertical="top" wrapText="1"/>
      <protection hidden="1"/>
    </xf>
    <xf numFmtId="0" fontId="12" fillId="0" borderId="1" xfId="7" applyNumberFormat="1" applyFont="1" applyFill="1" applyBorder="1" applyAlignment="1" applyProtection="1">
      <alignment horizontal="left" vertical="top" wrapText="1"/>
      <protection hidden="1"/>
    </xf>
    <xf numFmtId="0" fontId="19" fillId="0" borderId="1" xfId="2" applyNumberFormat="1" applyFont="1" applyFill="1" applyBorder="1" applyAlignment="1" applyProtection="1">
      <alignment vertical="center" wrapText="1"/>
      <protection hidden="1"/>
    </xf>
    <xf numFmtId="0" fontId="0" fillId="0" borderId="1" xfId="0" applyFont="1" applyFill="1" applyBorder="1" applyAlignment="1">
      <alignment horizontal="left" vertical="top" wrapText="1"/>
    </xf>
    <xf numFmtId="0" fontId="20" fillId="0" borderId="1" xfId="0" applyFont="1" applyFill="1" applyBorder="1" applyAlignment="1">
      <alignment vertical="top" wrapText="1"/>
    </xf>
    <xf numFmtId="1" fontId="5" fillId="0" borderId="2" xfId="0" applyNumberFormat="1" applyFont="1" applyFill="1" applyBorder="1"/>
    <xf numFmtId="0" fontId="5" fillId="0" borderId="0" xfId="0" applyFont="1" applyFill="1" applyBorder="1"/>
    <xf numFmtId="0" fontId="4" fillId="0" borderId="0" xfId="1" applyNumberFormat="1" applyFont="1" applyFill="1" applyBorder="1" applyAlignment="1" applyProtection="1">
      <alignment horizontal="left" vertical="top" wrapText="1"/>
      <protection hidden="1"/>
    </xf>
    <xf numFmtId="0" fontId="0" fillId="0" borderId="0" xfId="0" applyFont="1" applyFill="1" applyBorder="1" applyAlignment="1">
      <alignment vertical="top"/>
    </xf>
    <xf numFmtId="0" fontId="8" fillId="0" borderId="1" xfId="1" applyNumberFormat="1" applyFont="1" applyFill="1" applyBorder="1" applyAlignment="1" applyProtection="1">
      <alignment horizontal="center" vertical="center" wrapText="1"/>
      <protection hidden="1"/>
    </xf>
    <xf numFmtId="1" fontId="5" fillId="0" borderId="1" xfId="0" applyNumberFormat="1" applyFont="1" applyFill="1" applyBorder="1" applyAlignment="1">
      <alignment horizontal="right" vertical="center"/>
    </xf>
    <xf numFmtId="1" fontId="5" fillId="0" borderId="2" xfId="0" applyNumberFormat="1" applyFont="1" applyFill="1" applyBorder="1" applyAlignment="1">
      <alignment horizontal="right" vertical="center"/>
    </xf>
    <xf numFmtId="1" fontId="5" fillId="0" borderId="1" xfId="0" applyNumberFormat="1" applyFont="1" applyFill="1" applyBorder="1" applyAlignment="1">
      <alignment horizontal="right"/>
    </xf>
    <xf numFmtId="1" fontId="5" fillId="0" borderId="2" xfId="0" applyNumberFormat="1" applyFont="1" applyFill="1" applyBorder="1" applyAlignment="1">
      <alignment horizontal="right"/>
    </xf>
    <xf numFmtId="0" fontId="20" fillId="0" borderId="1" xfId="12" applyNumberFormat="1" applyFont="1" applyFill="1" applyBorder="1" applyAlignment="1" applyProtection="1">
      <alignment horizontal="center" vertical="center" wrapText="1"/>
      <protection hidden="1"/>
    </xf>
    <xf numFmtId="49" fontId="0" fillId="0" borderId="1" xfId="0" applyNumberFormat="1" applyFont="1" applyFill="1" applyBorder="1" applyAlignment="1">
      <alignment horizontal="right"/>
    </xf>
    <xf numFmtId="49" fontId="0" fillId="0" borderId="2" xfId="0" applyNumberFormat="1" applyFont="1" applyFill="1" applyBorder="1" applyAlignment="1">
      <alignment horizontal="right"/>
    </xf>
    <xf numFmtId="0" fontId="12" fillId="0" borderId="1" xfId="1" applyNumberFormat="1" applyFont="1" applyFill="1" applyBorder="1" applyAlignment="1" applyProtection="1">
      <alignment vertical="center" wrapText="1"/>
      <protection hidden="1"/>
    </xf>
    <xf numFmtId="164" fontId="0" fillId="0" borderId="1" xfId="13" applyNumberFormat="1" applyFont="1" applyFill="1" applyBorder="1"/>
    <xf numFmtId="0" fontId="4" fillId="0" borderId="1" xfId="1" applyNumberFormat="1" applyFont="1" applyFill="1" applyBorder="1" applyAlignment="1" applyProtection="1">
      <alignment vertical="top" wrapText="1"/>
      <protection hidden="1"/>
    </xf>
    <xf numFmtId="0" fontId="12" fillId="0" borderId="1" xfId="1" applyNumberFormat="1" applyFont="1" applyFill="1" applyBorder="1" applyAlignment="1" applyProtection="1">
      <alignment vertical="top" wrapText="1"/>
      <protection hidden="1"/>
    </xf>
    <xf numFmtId="0" fontId="12" fillId="0" borderId="1" xfId="1" applyNumberFormat="1" applyFont="1" applyFill="1" applyBorder="1" applyAlignment="1" applyProtection="1">
      <alignment horizontal="center" vertical="top" wrapText="1"/>
      <protection hidden="1"/>
    </xf>
    <xf numFmtId="0" fontId="12" fillId="0" borderId="1" xfId="2" applyNumberFormat="1" applyFont="1" applyFill="1" applyBorder="1" applyAlignment="1" applyProtection="1">
      <alignment vertical="top" wrapText="1"/>
      <protection hidden="1"/>
    </xf>
    <xf numFmtId="0" fontId="7" fillId="0" borderId="1" xfId="0" applyFont="1" applyFill="1" applyBorder="1"/>
    <xf numFmtId="0" fontId="2" fillId="0" borderId="2" xfId="0" applyFont="1" applyFill="1" applyBorder="1"/>
    <xf numFmtId="0" fontId="18" fillId="0" borderId="1" xfId="0" applyFont="1" applyFill="1" applyBorder="1" applyAlignment="1">
      <alignment horizontal="left" vertical="top" wrapText="1"/>
    </xf>
    <xf numFmtId="49" fontId="7" fillId="0" borderId="1" xfId="0" applyNumberFormat="1" applyFont="1" applyFill="1" applyBorder="1" applyAlignment="1">
      <alignment horizontal="left" wrapText="1"/>
    </xf>
    <xf numFmtId="0" fontId="5" fillId="0" borderId="1" xfId="0" applyFont="1" applyFill="1" applyBorder="1" applyAlignment="1">
      <alignment horizontal="left" vertical="top"/>
    </xf>
    <xf numFmtId="0" fontId="11" fillId="0" borderId="1" xfId="0" applyFont="1" applyFill="1" applyBorder="1"/>
    <xf numFmtId="0" fontId="11" fillId="0" borderId="2" xfId="0" applyFont="1" applyFill="1" applyBorder="1"/>
    <xf numFmtId="0" fontId="4" fillId="0" borderId="4" xfId="2" applyNumberFormat="1" applyFont="1" applyFill="1" applyBorder="1" applyAlignment="1" applyProtection="1">
      <alignment vertical="top" wrapText="1"/>
      <protection hidden="1"/>
    </xf>
    <xf numFmtId="0" fontId="4" fillId="0" borderId="1" xfId="2" applyNumberFormat="1" applyFont="1" applyFill="1" applyBorder="1" applyAlignment="1" applyProtection="1">
      <alignment vertical="top" wrapText="1"/>
      <protection hidden="1"/>
    </xf>
    <xf numFmtId="0" fontId="4" fillId="0" borderId="3" xfId="2" applyNumberFormat="1" applyFont="1" applyFill="1" applyBorder="1" applyAlignment="1" applyProtection="1">
      <alignment vertical="top" wrapText="1"/>
      <protection hidden="1"/>
    </xf>
    <xf numFmtId="0" fontId="4" fillId="0" borderId="3" xfId="1" applyNumberFormat="1" applyFont="1" applyFill="1" applyBorder="1" applyAlignment="1" applyProtection="1">
      <alignment horizontal="left" vertical="top" wrapText="1"/>
      <protection hidden="1"/>
    </xf>
    <xf numFmtId="0" fontId="5" fillId="0" borderId="0" xfId="0" applyFont="1" applyFill="1" applyBorder="1" applyAlignment="1">
      <alignment wrapText="1"/>
    </xf>
    <xf numFmtId="1" fontId="5" fillId="0" borderId="0" xfId="0" applyNumberFormat="1" applyFont="1" applyFill="1" applyBorder="1" applyAlignment="1">
      <alignment vertical="top"/>
    </xf>
    <xf numFmtId="1" fontId="0" fillId="0" borderId="0" xfId="0" applyNumberFormat="1" applyFont="1" applyFill="1" applyAlignment="1">
      <alignment vertical="top"/>
    </xf>
    <xf numFmtId="0" fontId="19" fillId="0" borderId="4" xfId="0" applyFont="1" applyFill="1" applyBorder="1" applyAlignment="1">
      <alignment horizontal="justify" vertical="top"/>
    </xf>
    <xf numFmtId="0" fontId="19" fillId="0" borderId="1" xfId="0" applyFont="1" applyFill="1" applyBorder="1" applyAlignment="1">
      <alignment horizontal="justify" vertical="top"/>
    </xf>
    <xf numFmtId="0" fontId="17" fillId="0" borderId="1" xfId="0" applyFont="1" applyFill="1" applyBorder="1" applyAlignment="1" applyProtection="1"/>
    <xf numFmtId="3" fontId="19" fillId="0" borderId="1" xfId="8" applyNumberFormat="1" applyFont="1" applyFill="1" applyBorder="1" applyAlignment="1" applyProtection="1">
      <alignment vertical="top" wrapText="1"/>
      <protection hidden="1"/>
    </xf>
    <xf numFmtId="0" fontId="19" fillId="0" borderId="1" xfId="0" applyFont="1" applyFill="1" applyBorder="1" applyAlignment="1">
      <alignment vertical="center" wrapText="1"/>
    </xf>
    <xf numFmtId="0" fontId="19" fillId="0" borderId="4" xfId="2" applyNumberFormat="1" applyFont="1" applyFill="1" applyBorder="1" applyAlignment="1" applyProtection="1">
      <alignment horizontal="left" vertical="center" wrapText="1"/>
      <protection hidden="1"/>
    </xf>
    <xf numFmtId="0" fontId="19" fillId="0" borderId="4" xfId="8" applyNumberFormat="1" applyFont="1" applyFill="1" applyBorder="1" applyAlignment="1" applyProtection="1">
      <alignment vertical="center" wrapText="1"/>
      <protection hidden="1"/>
    </xf>
    <xf numFmtId="0" fontId="19" fillId="0" borderId="4" xfId="8" applyNumberFormat="1" applyFont="1" applyFill="1" applyBorder="1" applyAlignment="1" applyProtection="1">
      <alignment vertical="top" wrapText="1"/>
      <protection hidden="1"/>
    </xf>
    <xf numFmtId="0" fontId="19" fillId="0" borderId="1" xfId="0" applyFont="1" applyFill="1" applyBorder="1" applyAlignment="1">
      <alignment horizontal="justify"/>
    </xf>
    <xf numFmtId="0" fontId="19" fillId="0" borderId="1" xfId="0" applyFont="1" applyFill="1" applyBorder="1" applyAlignment="1">
      <alignment horizontal="justify" vertical="center"/>
    </xf>
    <xf numFmtId="0" fontId="0" fillId="0" borderId="0" xfId="0" applyFont="1" applyFill="1" applyAlignment="1">
      <alignment horizontal="right" wrapText="1"/>
    </xf>
    <xf numFmtId="0" fontId="6" fillId="0" borderId="5" xfId="12" applyNumberFormat="1" applyFont="1" applyFill="1" applyBorder="1" applyAlignment="1" applyProtection="1">
      <alignment horizontal="center" wrapText="1"/>
      <protection hidden="1"/>
    </xf>
    <xf numFmtId="0" fontId="19" fillId="0" borderId="6" xfId="0" applyFont="1" applyFill="1" applyBorder="1" applyAlignment="1">
      <alignment vertical="center" wrapText="1"/>
    </xf>
    <xf numFmtId="0" fontId="19" fillId="0" borderId="6" xfId="2" applyNumberFormat="1" applyFont="1" applyFill="1" applyBorder="1" applyAlignment="1" applyProtection="1">
      <alignment vertical="center" wrapText="1"/>
      <protection hidden="1"/>
    </xf>
    <xf numFmtId="0" fontId="19" fillId="0" borderId="1" xfId="8" applyNumberFormat="1" applyFont="1" applyFill="1" applyBorder="1" applyAlignment="1" applyProtection="1">
      <alignment vertical="center" wrapText="1"/>
      <protection hidden="1"/>
    </xf>
    <xf numFmtId="4" fontId="5" fillId="0" borderId="1" xfId="0" applyNumberFormat="1" applyFont="1" applyFill="1" applyBorder="1"/>
    <xf numFmtId="3" fontId="5" fillId="0" borderId="1" xfId="0" applyNumberFormat="1" applyFont="1" applyFill="1" applyBorder="1"/>
    <xf numFmtId="167" fontId="5" fillId="0" borderId="1" xfId="0" applyNumberFormat="1" applyFont="1" applyFill="1" applyBorder="1"/>
    <xf numFmtId="2" fontId="0" fillId="0" borderId="1" xfId="0" applyNumberFormat="1" applyFont="1" applyFill="1" applyBorder="1"/>
    <xf numFmtId="4" fontId="0" fillId="0" borderId="1" xfId="0" applyNumberFormat="1" applyFont="1" applyFill="1" applyBorder="1"/>
    <xf numFmtId="166" fontId="19" fillId="0" borderId="1" xfId="0" applyNumberFormat="1" applyFont="1" applyFill="1" applyBorder="1"/>
    <xf numFmtId="166" fontId="20" fillId="0" borderId="1" xfId="0" applyNumberFormat="1" applyFont="1" applyFill="1" applyBorder="1"/>
    <xf numFmtId="3" fontId="10" fillId="0" borderId="1" xfId="0" applyNumberFormat="1" applyFont="1" applyFill="1" applyBorder="1"/>
    <xf numFmtId="3" fontId="20" fillId="0" borderId="1" xfId="0" applyNumberFormat="1" applyFont="1" applyFill="1" applyBorder="1"/>
    <xf numFmtId="3" fontId="19" fillId="0" borderId="1" xfId="0" applyNumberFormat="1" applyFont="1" applyFill="1" applyBorder="1"/>
    <xf numFmtId="166" fontId="5" fillId="0" borderId="1" xfId="0" applyNumberFormat="1" applyFont="1" applyFill="1" applyBorder="1"/>
    <xf numFmtId="166" fontId="0" fillId="0" borderId="1" xfId="0" applyNumberFormat="1" applyFont="1" applyFill="1" applyBorder="1"/>
    <xf numFmtId="2" fontId="0" fillId="0" borderId="1" xfId="0" applyNumberFormat="1" applyFont="1" applyFill="1" applyBorder="1" applyAlignment="1">
      <alignment wrapText="1"/>
    </xf>
    <xf numFmtId="0" fontId="17" fillId="0" borderId="1" xfId="0" applyFont="1" applyFill="1" applyBorder="1"/>
    <xf numFmtId="0" fontId="16" fillId="0" borderId="1" xfId="0" applyFont="1" applyFill="1" applyBorder="1"/>
    <xf numFmtId="2" fontId="5" fillId="0" borderId="1" xfId="0" applyNumberFormat="1" applyFont="1" applyFill="1" applyBorder="1"/>
    <xf numFmtId="167" fontId="2" fillId="0" borderId="1" xfId="0" applyNumberFormat="1" applyFont="1" applyFill="1" applyBorder="1"/>
    <xf numFmtId="167" fontId="17" fillId="0" borderId="1" xfId="0" applyNumberFormat="1" applyFont="1" applyFill="1" applyBorder="1"/>
    <xf numFmtId="0" fontId="17" fillId="0" borderId="1" xfId="0" applyFont="1" applyFill="1" applyBorder="1" applyAlignment="1">
      <alignment horizontal="right" vertical="top"/>
    </xf>
    <xf numFmtId="0" fontId="18" fillId="0" borderId="1" xfId="0" applyFont="1" applyFill="1" applyBorder="1" applyAlignment="1">
      <alignment wrapText="1"/>
    </xf>
    <xf numFmtId="0" fontId="19" fillId="0" borderId="1" xfId="0" applyFont="1" applyFill="1" applyBorder="1"/>
    <xf numFmtId="0" fontId="20" fillId="0" borderId="1" xfId="0" applyFont="1" applyFill="1" applyBorder="1"/>
    <xf numFmtId="0" fontId="22" fillId="0" borderId="1" xfId="0" applyFont="1" applyFill="1" applyBorder="1"/>
    <xf numFmtId="1" fontId="19" fillId="0" borderId="1" xfId="0" applyNumberFormat="1" applyFont="1" applyFill="1" applyBorder="1" applyAlignment="1">
      <alignment horizontal="right"/>
    </xf>
    <xf numFmtId="49" fontId="19" fillId="0" borderId="1" xfId="0" applyNumberFormat="1" applyFont="1" applyFill="1" applyBorder="1" applyAlignment="1">
      <alignment horizontal="right"/>
    </xf>
    <xf numFmtId="165" fontId="17" fillId="0" borderId="1" xfId="0" applyNumberFormat="1" applyFont="1" applyFill="1" applyBorder="1" applyAlignment="1">
      <alignment horizontal="right" vertical="top"/>
    </xf>
    <xf numFmtId="0" fontId="2" fillId="0" borderId="1" xfId="2" applyNumberFormat="1" applyFont="1" applyFill="1" applyBorder="1" applyAlignment="1" applyProtection="1">
      <alignment vertical="top" wrapText="1"/>
      <protection hidden="1"/>
    </xf>
    <xf numFmtId="3" fontId="2" fillId="0" borderId="1" xfId="0" applyNumberFormat="1" applyFont="1" applyFill="1" applyBorder="1"/>
    <xf numFmtId="1" fontId="0" fillId="0" borderId="0" xfId="0" applyNumberFormat="1" applyFont="1" applyFill="1" applyBorder="1"/>
    <xf numFmtId="166" fontId="0" fillId="0" borderId="0" xfId="0" applyNumberFormat="1" applyFont="1" applyFill="1" applyBorder="1"/>
    <xf numFmtId="166" fontId="5" fillId="0" borderId="0" xfId="0" applyNumberFormat="1" applyFont="1" applyFill="1" applyBorder="1"/>
    <xf numFmtId="1" fontId="0" fillId="0" borderId="0" xfId="0" applyNumberFormat="1" applyFont="1" applyFill="1"/>
    <xf numFmtId="49" fontId="0" fillId="0" borderId="0" xfId="0" applyNumberFormat="1" applyFont="1" applyFill="1"/>
    <xf numFmtId="165" fontId="0" fillId="0" borderId="0" xfId="0" applyNumberFormat="1" applyFont="1" applyFill="1"/>
    <xf numFmtId="0" fontId="19" fillId="0" borderId="3" xfId="8" applyNumberFormat="1" applyFont="1" applyFill="1" applyBorder="1" applyAlignment="1" applyProtection="1">
      <alignment vertical="top" wrapText="1"/>
      <protection hidden="1"/>
    </xf>
    <xf numFmtId="0" fontId="19" fillId="0" borderId="3" xfId="0" applyNumberFormat="1" applyFont="1" applyFill="1" applyBorder="1" applyAlignment="1">
      <alignment horizontal="left" vertical="top" wrapText="1"/>
    </xf>
    <xf numFmtId="0" fontId="0" fillId="0" borderId="0" xfId="0" applyFont="1" applyFill="1" applyAlignment="1">
      <alignment horizontal="right" wrapText="1"/>
    </xf>
    <xf numFmtId="0" fontId="19" fillId="0" borderId="4" xfId="0" applyFont="1" applyFill="1" applyBorder="1" applyAlignment="1">
      <alignment vertical="center" wrapText="1"/>
    </xf>
    <xf numFmtId="0" fontId="19" fillId="0" borderId="6" xfId="0" applyFont="1" applyFill="1" applyBorder="1" applyAlignment="1">
      <alignment vertical="center" wrapText="1"/>
    </xf>
    <xf numFmtId="0" fontId="19" fillId="0" borderId="5" xfId="0" applyFont="1" applyFill="1" applyBorder="1" applyAlignment="1">
      <alignment vertical="center" wrapText="1"/>
    </xf>
    <xf numFmtId="0" fontId="0" fillId="0" borderId="2" xfId="0" applyFont="1" applyFill="1" applyBorder="1" applyAlignment="1">
      <alignment horizontal="center" vertical="center" wrapText="1"/>
    </xf>
    <xf numFmtId="0" fontId="19" fillId="2" borderId="1" xfId="8" applyNumberFormat="1" applyFont="1" applyFill="1" applyBorder="1" applyAlignment="1" applyProtection="1">
      <alignment vertical="top" wrapText="1"/>
      <protection hidden="1"/>
    </xf>
    <xf numFmtId="167" fontId="0" fillId="2" borderId="1" xfId="0" applyNumberFormat="1" applyFont="1" applyFill="1" applyBorder="1"/>
    <xf numFmtId="3" fontId="0" fillId="2" borderId="1" xfId="0" applyNumberFormat="1" applyFont="1" applyFill="1" applyBorder="1"/>
    <xf numFmtId="0" fontId="19" fillId="0" borderId="5" xfId="8" applyNumberFormat="1" applyFont="1" applyFill="1" applyBorder="1" applyAlignment="1" applyProtection="1">
      <alignment vertical="top" wrapText="1"/>
      <protection hidden="1"/>
    </xf>
    <xf numFmtId="0" fontId="19" fillId="0" borderId="0" xfId="8" applyNumberFormat="1" applyFont="1" applyFill="1" applyBorder="1" applyAlignment="1" applyProtection="1">
      <alignment vertical="top" wrapText="1"/>
      <protection hidden="1"/>
    </xf>
    <xf numFmtId="0" fontId="0" fillId="0" borderId="0" xfId="0" applyFill="1" applyAlignment="1">
      <alignment horizontal="right" wrapText="1"/>
    </xf>
    <xf numFmtId="0" fontId="20" fillId="2" borderId="1" xfId="12" applyNumberFormat="1" applyFont="1" applyFill="1" applyBorder="1" applyAlignment="1" applyProtection="1">
      <alignment horizontal="center" wrapText="1"/>
      <protection hidden="1"/>
    </xf>
    <xf numFmtId="0" fontId="0" fillId="2" borderId="0" xfId="0" applyFont="1" applyFill="1"/>
    <xf numFmtId="0" fontId="5" fillId="2" borderId="1" xfId="0" applyFont="1" applyFill="1" applyBorder="1"/>
    <xf numFmtId="0" fontId="5" fillId="2" borderId="2" xfId="0" applyFont="1" applyFill="1" applyBorder="1"/>
    <xf numFmtId="0" fontId="0" fillId="2" borderId="1" xfId="0" applyFont="1" applyFill="1" applyBorder="1"/>
    <xf numFmtId="0" fontId="6" fillId="2" borderId="1" xfId="12" applyNumberFormat="1" applyFont="1" applyFill="1" applyBorder="1" applyAlignment="1" applyProtection="1">
      <alignment horizontal="center" wrapText="1"/>
      <protection hidden="1"/>
    </xf>
    <xf numFmtId="0" fontId="0" fillId="2" borderId="2" xfId="0" applyFont="1" applyFill="1" applyBorder="1"/>
    <xf numFmtId="0" fontId="6" fillId="0" borderId="4" xfId="12" applyNumberFormat="1" applyFont="1" applyFill="1" applyBorder="1" applyAlignment="1" applyProtection="1">
      <alignment wrapText="1"/>
      <protection hidden="1"/>
    </xf>
    <xf numFmtId="0" fontId="6" fillId="0" borderId="6" xfId="12" applyNumberFormat="1" applyFont="1" applyFill="1" applyBorder="1" applyAlignment="1" applyProtection="1">
      <alignment wrapText="1"/>
      <protection hidden="1"/>
    </xf>
    <xf numFmtId="0" fontId="6" fillId="0" borderId="5" xfId="12" applyNumberFormat="1" applyFont="1" applyFill="1" applyBorder="1" applyAlignment="1" applyProtection="1">
      <alignment wrapText="1"/>
      <protection hidden="1"/>
    </xf>
    <xf numFmtId="0" fontId="6" fillId="0" borderId="1" xfId="12" applyNumberFormat="1" applyFont="1" applyFill="1" applyBorder="1" applyAlignment="1" applyProtection="1">
      <alignment wrapText="1"/>
      <protection hidden="1"/>
    </xf>
    <xf numFmtId="0" fontId="19" fillId="0" borderId="4" xfId="14" applyNumberFormat="1" applyFont="1" applyFill="1" applyBorder="1" applyAlignment="1" applyProtection="1">
      <alignment vertical="center" wrapText="1"/>
      <protection hidden="1"/>
    </xf>
    <xf numFmtId="0" fontId="19" fillId="0" borderId="6" xfId="14" applyNumberFormat="1" applyFont="1" applyFill="1" applyBorder="1" applyAlignment="1" applyProtection="1">
      <alignment vertical="center" wrapText="1"/>
      <protection hidden="1"/>
    </xf>
    <xf numFmtId="0" fontId="19" fillId="0" borderId="4" xfId="0" applyFont="1" applyFill="1" applyBorder="1" applyAlignment="1">
      <alignment vertical="top" wrapText="1"/>
    </xf>
    <xf numFmtId="0" fontId="19" fillId="0" borderId="4" xfId="0" applyFont="1" applyFill="1" applyBorder="1" applyAlignment="1">
      <alignment horizontal="left" vertical="top" wrapText="1"/>
    </xf>
    <xf numFmtId="167" fontId="0" fillId="0" borderId="2" xfId="0" applyNumberFormat="1" applyFont="1" applyFill="1" applyBorder="1"/>
    <xf numFmtId="0" fontId="0" fillId="0" borderId="2" xfId="0" applyFont="1" applyFill="1" applyBorder="1" applyAlignment="1">
      <alignment horizontal="left" vertical="center" wrapText="1"/>
    </xf>
    <xf numFmtId="0" fontId="19" fillId="3" borderId="1" xfId="2" applyNumberFormat="1" applyFont="1" applyFill="1" applyBorder="1" applyAlignment="1" applyProtection="1">
      <alignment vertical="top" wrapText="1"/>
      <protection hidden="1"/>
    </xf>
    <xf numFmtId="167" fontId="19" fillId="3" borderId="1" xfId="0" applyNumberFormat="1" applyFont="1" applyFill="1" applyBorder="1" applyAlignment="1">
      <alignment vertical="top"/>
    </xf>
    <xf numFmtId="167" fontId="19" fillId="3" borderId="1" xfId="0" applyNumberFormat="1" applyFont="1" applyFill="1" applyBorder="1" applyAlignment="1">
      <alignment vertical="top" wrapText="1"/>
    </xf>
    <xf numFmtId="4" fontId="19" fillId="3" borderId="1" xfId="0" applyNumberFormat="1" applyFont="1" applyFill="1" applyBorder="1" applyAlignment="1">
      <alignment vertical="top"/>
    </xf>
    <xf numFmtId="0" fontId="19" fillId="3" borderId="1" xfId="8" applyNumberFormat="1" applyFont="1" applyFill="1" applyBorder="1" applyAlignment="1" applyProtection="1">
      <alignment vertical="top" wrapText="1"/>
      <protection hidden="1"/>
    </xf>
    <xf numFmtId="167" fontId="19" fillId="0" borderId="1" xfId="8" applyNumberFormat="1" applyFont="1" applyFill="1" applyBorder="1" applyAlignment="1" applyProtection="1">
      <alignment vertical="top" wrapText="1"/>
      <protection hidden="1"/>
    </xf>
    <xf numFmtId="3" fontId="0" fillId="0" borderId="0" xfId="0" applyNumberFormat="1" applyFont="1" applyFill="1"/>
    <xf numFmtId="3" fontId="17" fillId="0" borderId="1" xfId="0" applyNumberFormat="1" applyFont="1" applyFill="1" applyBorder="1"/>
    <xf numFmtId="3" fontId="16" fillId="0" borderId="1" xfId="0" applyNumberFormat="1" applyFont="1" applyFill="1" applyBorder="1"/>
    <xf numFmtId="3" fontId="0" fillId="2" borderId="0" xfId="0" applyNumberFormat="1" applyFont="1" applyFill="1"/>
    <xf numFmtId="3" fontId="19" fillId="3" borderId="1" xfId="0" applyNumberFormat="1" applyFont="1" applyFill="1" applyBorder="1" applyAlignment="1">
      <alignment vertical="top" wrapText="1"/>
    </xf>
    <xf numFmtId="3" fontId="18" fillId="0" borderId="1" xfId="0" applyNumberFormat="1" applyFont="1" applyFill="1" applyBorder="1" applyAlignment="1">
      <alignment wrapText="1"/>
    </xf>
    <xf numFmtId="3" fontId="22" fillId="0" borderId="1" xfId="0" applyNumberFormat="1" applyFont="1" applyFill="1" applyBorder="1"/>
    <xf numFmtId="0" fontId="19" fillId="2" borderId="0" xfId="8" applyNumberFormat="1" applyFont="1" applyFill="1" applyBorder="1" applyAlignment="1" applyProtection="1">
      <alignment horizontal="left" vertical="center" wrapText="1"/>
      <protection hidden="1"/>
    </xf>
    <xf numFmtId="0" fontId="6" fillId="0" borderId="4" xfId="12" applyNumberFormat="1" applyFont="1" applyFill="1" applyBorder="1" applyAlignment="1" applyProtection="1">
      <alignment horizontal="center" wrapText="1"/>
      <protection hidden="1"/>
    </xf>
    <xf numFmtId="0" fontId="6" fillId="0" borderId="5" xfId="12" applyNumberFormat="1" applyFont="1" applyFill="1" applyBorder="1" applyAlignment="1" applyProtection="1">
      <alignment horizontal="center" wrapText="1"/>
      <protection hidden="1"/>
    </xf>
    <xf numFmtId="0" fontId="0" fillId="0" borderId="4" xfId="0" applyFont="1" applyFill="1" applyBorder="1" applyAlignment="1">
      <alignment horizontal="center" vertical="center"/>
    </xf>
    <xf numFmtId="0" fontId="0" fillId="0" borderId="5" xfId="0" applyFont="1" applyFill="1" applyBorder="1" applyAlignment="1">
      <alignment horizontal="center" vertical="center"/>
    </xf>
    <xf numFmtId="0" fontId="19" fillId="0" borderId="4" xfId="8" applyNumberFormat="1" applyFont="1" applyFill="1" applyBorder="1" applyAlignment="1" applyProtection="1">
      <alignment horizontal="left" vertical="center" wrapText="1"/>
      <protection hidden="1"/>
    </xf>
    <xf numFmtId="0" fontId="19" fillId="0" borderId="5" xfId="8" applyNumberFormat="1" applyFont="1" applyFill="1" applyBorder="1" applyAlignment="1" applyProtection="1">
      <alignment horizontal="left" vertical="center" wrapText="1"/>
      <protection hidden="1"/>
    </xf>
    <xf numFmtId="0" fontId="5" fillId="0" borderId="0" xfId="0" applyFont="1" applyFill="1" applyBorder="1" applyAlignment="1">
      <alignment horizontal="center" wrapText="1"/>
    </xf>
    <xf numFmtId="0" fontId="5" fillId="0" borderId="1" xfId="0" applyFont="1" applyFill="1" applyBorder="1" applyAlignment="1">
      <alignment wrapText="1"/>
    </xf>
    <xf numFmtId="0" fontId="0" fillId="0" borderId="0" xfId="0" applyFont="1" applyFill="1" applyAlignment="1">
      <alignment horizontal="right"/>
    </xf>
    <xf numFmtId="0" fontId="14" fillId="0" borderId="0" xfId="0" applyFont="1" applyFill="1" applyAlignment="1">
      <alignment horizontal="center" wrapText="1"/>
    </xf>
    <xf numFmtId="0" fontId="5" fillId="0" borderId="2" xfId="0" applyFont="1" applyFill="1" applyBorder="1" applyAlignment="1">
      <alignment wrapText="1"/>
    </xf>
    <xf numFmtId="0" fontId="5" fillId="0" borderId="3" xfId="0" applyFont="1" applyFill="1" applyBorder="1" applyAlignment="1">
      <alignment wrapText="1"/>
    </xf>
    <xf numFmtId="0" fontId="0" fillId="0" borderId="4" xfId="0" applyFill="1" applyBorder="1" applyAlignment="1">
      <alignment horizontal="center" vertical="center" wrapText="1"/>
    </xf>
    <xf numFmtId="0" fontId="0" fillId="0" borderId="5" xfId="0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center" vertical="center" wrapText="1"/>
    </xf>
    <xf numFmtId="0" fontId="0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0" fillId="0" borderId="4" xfId="0" applyFont="1" applyFill="1" applyBorder="1" applyAlignment="1">
      <alignment horizontal="center" vertical="center" wrapText="1"/>
    </xf>
    <xf numFmtId="0" fontId="0" fillId="0" borderId="5" xfId="0" applyFont="1" applyFill="1" applyBorder="1" applyAlignment="1">
      <alignment horizontal="center" vertical="center" wrapText="1"/>
    </xf>
    <xf numFmtId="0" fontId="19" fillId="0" borderId="4" xfId="0" applyFont="1" applyFill="1" applyBorder="1" applyAlignment="1">
      <alignment vertical="center" wrapText="1"/>
    </xf>
    <xf numFmtId="0" fontId="19" fillId="0" borderId="5" xfId="0" applyFont="1" applyFill="1" applyBorder="1" applyAlignment="1">
      <alignment vertical="center" wrapText="1"/>
    </xf>
    <xf numFmtId="0" fontId="6" fillId="0" borderId="6" xfId="12" applyNumberFormat="1" applyFont="1" applyFill="1" applyBorder="1" applyAlignment="1" applyProtection="1">
      <alignment horizontal="center" wrapText="1"/>
      <protection hidden="1"/>
    </xf>
    <xf numFmtId="0" fontId="19" fillId="0" borderId="4" xfId="0" applyFont="1" applyFill="1" applyBorder="1" applyAlignment="1">
      <alignment horizontal="center" vertical="center" wrapText="1"/>
    </xf>
    <xf numFmtId="0" fontId="19" fillId="0" borderId="6" xfId="0" applyFont="1" applyFill="1" applyBorder="1" applyAlignment="1">
      <alignment horizontal="center" vertical="center" wrapText="1"/>
    </xf>
    <xf numFmtId="0" fontId="19" fillId="0" borderId="5" xfId="0" applyFont="1" applyFill="1" applyBorder="1" applyAlignment="1">
      <alignment horizontal="center" vertical="center" wrapText="1"/>
    </xf>
    <xf numFmtId="0" fontId="19" fillId="0" borderId="4" xfId="0" applyFont="1" applyFill="1" applyBorder="1" applyAlignment="1">
      <alignment horizontal="left" vertical="center" wrapText="1"/>
    </xf>
    <xf numFmtId="0" fontId="19" fillId="0" borderId="5" xfId="0" applyFont="1" applyFill="1" applyBorder="1" applyAlignment="1">
      <alignment horizontal="left" vertical="center" wrapText="1"/>
    </xf>
    <xf numFmtId="0" fontId="19" fillId="0" borderId="4" xfId="2" applyNumberFormat="1" applyFont="1" applyFill="1" applyBorder="1" applyAlignment="1" applyProtection="1">
      <alignment horizontal="left" vertical="center" wrapText="1"/>
      <protection hidden="1"/>
    </xf>
    <xf numFmtId="0" fontId="19" fillId="0" borderId="6" xfId="2" applyNumberFormat="1" applyFont="1" applyFill="1" applyBorder="1" applyAlignment="1" applyProtection="1">
      <alignment horizontal="left" vertical="center" wrapText="1"/>
      <protection hidden="1"/>
    </xf>
  </cellXfs>
  <cellStyles count="15">
    <cellStyle name="Обычный" xfId="0" builtinId="0"/>
    <cellStyle name="Обычный 2" xfId="14"/>
    <cellStyle name="Обычный_tmp" xfId="1"/>
    <cellStyle name="Обычный_tmp 10" xfId="2"/>
    <cellStyle name="Обычный_tmp 11" xfId="3"/>
    <cellStyle name="Обычный_tmp 13" xfId="4"/>
    <cellStyle name="Обычный_tmp 15" xfId="5"/>
    <cellStyle name="Обычный_tmp 16" xfId="6"/>
    <cellStyle name="Обычный_tmp 17" xfId="7"/>
    <cellStyle name="Обычный_tmp 2" xfId="8"/>
    <cellStyle name="Обычный_tmp 4" xfId="9"/>
    <cellStyle name="Обычный_tmp 8" xfId="10"/>
    <cellStyle name="Обычный_tmp 9" xfId="11"/>
    <cellStyle name="Обычный_Tmp1" xfId="12"/>
    <cellStyle name="Финансовый" xfId="13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455"/>
  <sheetViews>
    <sheetView tabSelected="1" view="pageBreakPreview" topLeftCell="A290" zoomScaleNormal="80" zoomScaleSheetLayoutView="100" workbookViewId="0">
      <selection activeCell="E347" sqref="E347"/>
    </sheetView>
  </sheetViews>
  <sheetFormatPr defaultRowHeight="12.75" outlineLevelRow="3"/>
  <cols>
    <col min="1" max="1" width="8.28515625" style="24" customWidth="1"/>
    <col min="2" max="2" width="28.7109375" style="25" customWidth="1"/>
    <col min="3" max="3" width="14.140625" style="4" hidden="1" customWidth="1"/>
    <col min="4" max="4" width="10.5703125" style="4" hidden="1" customWidth="1"/>
    <col min="5" max="5" width="13.140625" style="4" customWidth="1"/>
    <col min="6" max="6" width="14.28515625" style="4" hidden="1" customWidth="1"/>
    <col min="7" max="7" width="11.85546875" style="4" hidden="1" customWidth="1"/>
    <col min="8" max="8" width="10.85546875" style="4" hidden="1" customWidth="1"/>
    <col min="9" max="9" width="53.42578125" style="27" customWidth="1"/>
    <col min="10" max="10" width="12" style="4" hidden="1" customWidth="1"/>
    <col min="11" max="11" width="12.140625" style="4" hidden="1" customWidth="1"/>
    <col min="12" max="12" width="26.28515625" style="4" hidden="1" customWidth="1"/>
    <col min="13" max="13" width="14.5703125" style="4" bestFit="1" customWidth="1"/>
    <col min="14" max="16384" width="9.140625" style="4"/>
  </cols>
  <sheetData>
    <row r="1" spans="1:13">
      <c r="I1" s="227" t="s">
        <v>31</v>
      </c>
      <c r="J1" s="227"/>
      <c r="K1" s="227"/>
      <c r="L1" s="227"/>
    </row>
    <row r="2" spans="1:13">
      <c r="I2" s="187" t="s">
        <v>308</v>
      </c>
      <c r="J2" s="177"/>
      <c r="K2" s="177"/>
      <c r="L2" s="177"/>
    </row>
    <row r="3" spans="1:13">
      <c r="I3" s="136"/>
    </row>
    <row r="4" spans="1:13" ht="41.25" customHeight="1">
      <c r="A4" s="228" t="s">
        <v>314</v>
      </c>
      <c r="B4" s="228"/>
      <c r="C4" s="228"/>
      <c r="D4" s="228"/>
      <c r="E4" s="228"/>
      <c r="F4" s="228"/>
      <c r="G4" s="228"/>
      <c r="H4" s="228"/>
      <c r="I4" s="228"/>
      <c r="J4" s="228"/>
      <c r="K4" s="228"/>
      <c r="L4" s="228"/>
    </row>
    <row r="5" spans="1:13" ht="18.75">
      <c r="B5" s="26"/>
    </row>
    <row r="6" spans="1:13" ht="42.75" customHeight="1">
      <c r="A6" s="235" t="s">
        <v>19</v>
      </c>
      <c r="B6" s="235" t="s">
        <v>309</v>
      </c>
      <c r="C6" s="231" t="s">
        <v>311</v>
      </c>
      <c r="D6" s="237" t="s">
        <v>52</v>
      </c>
      <c r="E6" s="231" t="s">
        <v>315</v>
      </c>
      <c r="F6" s="231" t="s">
        <v>316</v>
      </c>
      <c r="G6" s="233" t="s">
        <v>27</v>
      </c>
      <c r="H6" s="234"/>
      <c r="I6" s="221" t="s">
        <v>22</v>
      </c>
      <c r="J6" s="29" t="s">
        <v>29</v>
      </c>
      <c r="K6" s="30" t="s">
        <v>30</v>
      </c>
      <c r="L6" s="16" t="s">
        <v>54</v>
      </c>
      <c r="M6" s="31"/>
    </row>
    <row r="7" spans="1:13" ht="7.5" customHeight="1">
      <c r="A7" s="236"/>
      <c r="B7" s="236"/>
      <c r="C7" s="232"/>
      <c r="D7" s="238"/>
      <c r="E7" s="232"/>
      <c r="F7" s="232"/>
      <c r="G7" s="28" t="s">
        <v>20</v>
      </c>
      <c r="H7" s="28" t="s">
        <v>21</v>
      </c>
      <c r="I7" s="222"/>
      <c r="J7" s="32" t="s">
        <v>20</v>
      </c>
      <c r="K7" s="33" t="s">
        <v>21</v>
      </c>
      <c r="L7" s="34"/>
    </row>
    <row r="8" spans="1:13" ht="39" hidden="1" customHeight="1">
      <c r="A8" s="9">
        <v>901</v>
      </c>
      <c r="B8" s="35" t="s">
        <v>1</v>
      </c>
      <c r="C8" s="141">
        <f t="shared" ref="C8:H8" si="0">SUM(C9:C25)</f>
        <v>114048.38</v>
      </c>
      <c r="D8" s="142">
        <f t="shared" si="0"/>
        <v>0</v>
      </c>
      <c r="E8" s="142">
        <f t="shared" si="0"/>
        <v>0</v>
      </c>
      <c r="F8" s="142">
        <f t="shared" si="0"/>
        <v>13058.599999999999</v>
      </c>
      <c r="G8" s="143">
        <f t="shared" si="0"/>
        <v>111291.3</v>
      </c>
      <c r="H8" s="143">
        <f t="shared" si="0"/>
        <v>104097.5</v>
      </c>
      <c r="I8" s="36"/>
      <c r="J8" s="1">
        <f>SUM(J12:J14)</f>
        <v>0</v>
      </c>
      <c r="K8" s="2">
        <f>SUM(K12:K14)</f>
        <v>0</v>
      </c>
      <c r="L8" s="3"/>
    </row>
    <row r="9" spans="1:13" ht="31.5" hidden="1" customHeight="1">
      <c r="A9" s="9"/>
      <c r="B9" s="37"/>
      <c r="C9" s="56">
        <v>78948</v>
      </c>
      <c r="D9" s="3"/>
      <c r="E9" s="56"/>
      <c r="F9" s="56"/>
      <c r="G9" s="144"/>
      <c r="H9" s="144"/>
      <c r="I9" s="15" t="s">
        <v>86</v>
      </c>
      <c r="J9" s="1"/>
      <c r="K9" s="2"/>
      <c r="L9" s="3"/>
    </row>
    <row r="10" spans="1:13" ht="68.25" hidden="1" customHeight="1">
      <c r="A10" s="9"/>
      <c r="B10" s="37"/>
      <c r="C10" s="44">
        <f>12534.3+9352.5</f>
        <v>21886.799999999999</v>
      </c>
      <c r="D10" s="44"/>
      <c r="E10" s="56"/>
      <c r="F10" s="56"/>
      <c r="G10" s="44"/>
      <c r="H10" s="44"/>
      <c r="I10" s="15" t="s">
        <v>296</v>
      </c>
      <c r="J10" s="1"/>
      <c r="K10" s="2"/>
      <c r="L10" s="3"/>
    </row>
    <row r="11" spans="1:13" ht="31.5" hidden="1" customHeight="1">
      <c r="A11" s="9"/>
      <c r="B11" s="37"/>
      <c r="C11" s="44">
        <v>10458.6</v>
      </c>
      <c r="D11" s="44"/>
      <c r="E11" s="56"/>
      <c r="F11" s="56"/>
      <c r="G11" s="44"/>
      <c r="H11" s="44"/>
      <c r="I11" s="15" t="s">
        <v>295</v>
      </c>
      <c r="J11" s="1"/>
      <c r="K11" s="2"/>
      <c r="L11" s="3"/>
    </row>
    <row r="12" spans="1:13" ht="70.5" hidden="1" customHeight="1">
      <c r="A12" s="38"/>
      <c r="B12" s="15"/>
      <c r="C12" s="145">
        <v>-0.02</v>
      </c>
      <c r="D12" s="44"/>
      <c r="E12" s="56"/>
      <c r="F12" s="56"/>
      <c r="G12" s="44"/>
      <c r="H12" s="44"/>
      <c r="I12" s="15" t="s">
        <v>177</v>
      </c>
      <c r="J12" s="1"/>
      <c r="K12" s="7"/>
      <c r="L12" s="3" t="s">
        <v>55</v>
      </c>
    </row>
    <row r="13" spans="1:13" ht="27.75" hidden="1" customHeight="1">
      <c r="A13" s="38"/>
      <c r="B13" s="39"/>
      <c r="C13" s="44">
        <v>2755</v>
      </c>
      <c r="D13" s="44"/>
      <c r="E13" s="56"/>
      <c r="F13" s="56"/>
      <c r="G13" s="44"/>
      <c r="H13" s="44"/>
      <c r="I13" s="15" t="s">
        <v>178</v>
      </c>
      <c r="J13" s="1"/>
      <c r="K13" s="7"/>
      <c r="L13" s="3" t="s">
        <v>55</v>
      </c>
    </row>
    <row r="14" spans="1:13" ht="26.25" hidden="1" customHeight="1">
      <c r="A14" s="38"/>
      <c r="B14" s="39"/>
      <c r="C14" s="146"/>
      <c r="D14" s="147"/>
      <c r="E14" s="148"/>
      <c r="F14" s="56">
        <f>996.5+1183</f>
        <v>2179.5</v>
      </c>
      <c r="G14" s="56"/>
      <c r="H14" s="149"/>
      <c r="I14" s="15" t="s">
        <v>330</v>
      </c>
      <c r="J14" s="1"/>
      <c r="K14" s="7"/>
      <c r="L14" s="3"/>
    </row>
    <row r="15" spans="1:13" ht="28.5" hidden="1" customHeight="1">
      <c r="A15" s="38"/>
      <c r="B15" s="39"/>
      <c r="C15" s="146"/>
      <c r="D15" s="147"/>
      <c r="E15" s="148"/>
      <c r="F15" s="56"/>
      <c r="G15" s="56">
        <v>690</v>
      </c>
      <c r="H15" s="150">
        <v>690</v>
      </c>
      <c r="I15" s="15" t="s">
        <v>87</v>
      </c>
      <c r="J15" s="1"/>
      <c r="K15" s="7"/>
      <c r="L15" s="3"/>
    </row>
    <row r="16" spans="1:13" ht="43.5" hidden="1" customHeight="1">
      <c r="A16" s="38"/>
      <c r="B16" s="39"/>
      <c r="C16" s="146"/>
      <c r="D16" s="147"/>
      <c r="E16" s="148"/>
      <c r="F16" s="56"/>
      <c r="G16" s="56">
        <v>6100</v>
      </c>
      <c r="H16" s="56">
        <v>6100</v>
      </c>
      <c r="I16" s="15" t="s">
        <v>216</v>
      </c>
      <c r="J16" s="1"/>
      <c r="K16" s="7"/>
      <c r="L16" s="3"/>
    </row>
    <row r="17" spans="1:12" ht="40.5" hidden="1" customHeight="1">
      <c r="A17" s="38"/>
      <c r="B17" s="39"/>
      <c r="C17" s="146"/>
      <c r="D17" s="147"/>
      <c r="E17" s="148"/>
      <c r="F17" s="56"/>
      <c r="G17" s="44">
        <v>177.5</v>
      </c>
      <c r="H17" s="44">
        <v>177.5</v>
      </c>
      <c r="I17" s="15" t="s">
        <v>88</v>
      </c>
      <c r="J17" s="1"/>
      <c r="K17" s="7"/>
      <c r="L17" s="3"/>
    </row>
    <row r="18" spans="1:12" ht="25.5" hidden="1" customHeight="1">
      <c r="A18" s="38"/>
      <c r="B18" s="41"/>
      <c r="C18" s="3"/>
      <c r="D18" s="3"/>
      <c r="E18" s="56"/>
      <c r="F18" s="56">
        <f>12535.8-2809.2-147.5+1300</f>
        <v>10879.099999999999</v>
      </c>
      <c r="G18" s="3"/>
      <c r="H18" s="3"/>
      <c r="I18" s="15" t="s">
        <v>331</v>
      </c>
      <c r="J18" s="42"/>
      <c r="K18" s="2"/>
      <c r="L18" s="3"/>
    </row>
    <row r="19" spans="1:12" ht="107.25" hidden="1" customHeight="1">
      <c r="A19" s="38"/>
      <c r="B19" s="41"/>
      <c r="C19" s="3"/>
      <c r="D19" s="3"/>
      <c r="E19" s="56"/>
      <c r="F19" s="56"/>
      <c r="G19" s="3">
        <v>2809.2</v>
      </c>
      <c r="H19" s="3">
        <v>2809.2</v>
      </c>
      <c r="I19" s="40" t="s">
        <v>181</v>
      </c>
      <c r="J19" s="42"/>
      <c r="K19" s="2"/>
      <c r="L19" s="3"/>
    </row>
    <row r="20" spans="1:12" ht="81.75" hidden="1" customHeight="1">
      <c r="A20" s="38"/>
      <c r="B20" s="41"/>
      <c r="C20" s="3"/>
      <c r="D20" s="3"/>
      <c r="E20" s="56"/>
      <c r="F20" s="56"/>
      <c r="G20" s="3">
        <v>479.4</v>
      </c>
      <c r="H20" s="3">
        <v>479.4</v>
      </c>
      <c r="I20" s="15" t="s">
        <v>265</v>
      </c>
      <c r="J20" s="42"/>
      <c r="K20" s="2"/>
      <c r="L20" s="3"/>
    </row>
    <row r="21" spans="1:12" ht="54.75" hidden="1" customHeight="1">
      <c r="A21" s="38"/>
      <c r="B21" s="41"/>
      <c r="C21" s="3"/>
      <c r="D21" s="3"/>
      <c r="E21" s="56"/>
      <c r="F21" s="56"/>
      <c r="G21" s="3">
        <v>3431.3</v>
      </c>
      <c r="H21" s="3">
        <v>3431.3</v>
      </c>
      <c r="I21" s="15" t="s">
        <v>266</v>
      </c>
      <c r="J21" s="42"/>
      <c r="K21" s="2"/>
      <c r="L21" s="3"/>
    </row>
    <row r="22" spans="1:12" ht="78" hidden="1" customHeight="1">
      <c r="A22" s="38"/>
      <c r="B22" s="41"/>
      <c r="C22" s="3"/>
      <c r="D22" s="3"/>
      <c r="E22" s="56"/>
      <c r="F22" s="56"/>
      <c r="G22" s="3">
        <v>3106.3</v>
      </c>
      <c r="H22" s="3">
        <v>3106.3</v>
      </c>
      <c r="I22" s="15" t="s">
        <v>267</v>
      </c>
      <c r="J22" s="42"/>
      <c r="K22" s="2"/>
      <c r="L22" s="3"/>
    </row>
    <row r="23" spans="1:12" ht="39.75" hidden="1" customHeight="1">
      <c r="A23" s="38"/>
      <c r="B23" s="41"/>
      <c r="C23" s="3"/>
      <c r="D23" s="3"/>
      <c r="E23" s="56"/>
      <c r="F23" s="56"/>
      <c r="G23" s="3">
        <v>85862.2</v>
      </c>
      <c r="H23" s="3">
        <v>85862.2</v>
      </c>
      <c r="I23" s="15" t="s">
        <v>204</v>
      </c>
      <c r="J23" s="42"/>
      <c r="K23" s="2"/>
      <c r="L23" s="3"/>
    </row>
    <row r="24" spans="1:12" ht="41.25" hidden="1" customHeight="1">
      <c r="A24" s="38"/>
      <c r="B24" s="15" t="s">
        <v>207</v>
      </c>
      <c r="C24" s="3"/>
      <c r="D24" s="3"/>
      <c r="E24" s="56"/>
      <c r="F24" s="56"/>
      <c r="G24" s="3">
        <v>7193.8</v>
      </c>
      <c r="H24" s="3"/>
      <c r="I24" s="15" t="s">
        <v>268</v>
      </c>
      <c r="J24" s="42"/>
      <c r="K24" s="2"/>
      <c r="L24" s="3"/>
    </row>
    <row r="25" spans="1:12" ht="27" hidden="1" customHeight="1">
      <c r="A25" s="38"/>
      <c r="B25" s="15" t="s">
        <v>207</v>
      </c>
      <c r="C25" s="3"/>
      <c r="D25" s="3"/>
      <c r="E25" s="56"/>
      <c r="F25" s="56"/>
      <c r="G25" s="3">
        <v>1441.6</v>
      </c>
      <c r="H25" s="3">
        <v>1441.6</v>
      </c>
      <c r="I25" s="15" t="s">
        <v>269</v>
      </c>
      <c r="J25" s="42"/>
      <c r="K25" s="2"/>
      <c r="L25" s="3"/>
    </row>
    <row r="26" spans="1:12" ht="12.75" hidden="1" customHeight="1">
      <c r="A26" s="38"/>
      <c r="B26" s="41"/>
      <c r="C26" s="3"/>
      <c r="D26" s="3"/>
      <c r="E26" s="56"/>
      <c r="F26" s="56"/>
      <c r="G26" s="3"/>
      <c r="H26" s="3"/>
      <c r="I26" s="15"/>
      <c r="J26" s="42"/>
      <c r="K26" s="2"/>
      <c r="L26" s="3"/>
    </row>
    <row r="27" spans="1:12" ht="12.75" hidden="1" customHeight="1">
      <c r="A27" s="38"/>
      <c r="B27" s="41"/>
      <c r="C27" s="3"/>
      <c r="D27" s="3"/>
      <c r="E27" s="56"/>
      <c r="F27" s="56"/>
      <c r="G27" s="3"/>
      <c r="H27" s="3"/>
      <c r="I27" s="15"/>
      <c r="J27" s="42"/>
      <c r="K27" s="2"/>
      <c r="L27" s="3"/>
    </row>
    <row r="28" spans="1:12" ht="15.75" hidden="1">
      <c r="A28" s="38"/>
      <c r="B28" s="41"/>
      <c r="C28" s="3"/>
      <c r="D28" s="3"/>
      <c r="E28" s="56"/>
      <c r="F28" s="56"/>
      <c r="G28" s="3"/>
      <c r="H28" s="3"/>
      <c r="I28" s="15"/>
      <c r="J28" s="42"/>
      <c r="K28" s="2"/>
      <c r="L28" s="3" t="s">
        <v>55</v>
      </c>
    </row>
    <row r="29" spans="1:12" ht="14.25" customHeight="1">
      <c r="A29" s="9">
        <v>902</v>
      </c>
      <c r="B29" s="35" t="s">
        <v>2</v>
      </c>
      <c r="C29" s="142">
        <f>SUM(C30:C50)</f>
        <v>2413</v>
      </c>
      <c r="D29" s="142">
        <f t="shared" ref="D29:H29" si="1">SUM(D30:D50)</f>
        <v>0</v>
      </c>
      <c r="E29" s="142">
        <f t="shared" si="1"/>
        <v>3223</v>
      </c>
      <c r="F29" s="142">
        <f t="shared" si="1"/>
        <v>0</v>
      </c>
      <c r="G29" s="143">
        <f t="shared" si="1"/>
        <v>655.05999999999995</v>
      </c>
      <c r="H29" s="143">
        <f t="shared" si="1"/>
        <v>655.05999999999995</v>
      </c>
      <c r="I29" s="15"/>
      <c r="J29" s="1">
        <f>SUM(J34:J50)</f>
        <v>0</v>
      </c>
      <c r="K29" s="2">
        <f>SUM(K34:K50)</f>
        <v>0</v>
      </c>
      <c r="L29" s="3"/>
    </row>
    <row r="30" spans="1:12" ht="51.75" customHeight="1">
      <c r="A30" s="38"/>
      <c r="B30" s="8"/>
      <c r="C30" s="44"/>
      <c r="D30" s="44"/>
      <c r="E30" s="56">
        <v>2023</v>
      </c>
      <c r="F30" s="56"/>
      <c r="G30" s="56"/>
      <c r="H30" s="56"/>
      <c r="I30" s="15" t="s">
        <v>372</v>
      </c>
      <c r="J30" s="1"/>
      <c r="K30" s="2"/>
      <c r="L30" s="43"/>
    </row>
    <row r="31" spans="1:12" ht="25.5" customHeight="1">
      <c r="A31" s="38"/>
      <c r="B31" s="8"/>
      <c r="C31" s="44"/>
      <c r="D31" s="44"/>
      <c r="E31" s="56">
        <v>1200</v>
      </c>
      <c r="F31" s="56"/>
      <c r="G31" s="56"/>
      <c r="H31" s="56"/>
      <c r="I31" s="15" t="s">
        <v>371</v>
      </c>
      <c r="J31" s="1"/>
      <c r="K31" s="2"/>
      <c r="L31" s="43"/>
    </row>
    <row r="32" spans="1:12" ht="27.75" hidden="1" customHeight="1">
      <c r="A32" s="38"/>
      <c r="B32" s="8"/>
      <c r="C32" s="44"/>
      <c r="D32" s="44"/>
      <c r="E32" s="56"/>
      <c r="F32" s="56"/>
      <c r="G32" s="56">
        <v>56</v>
      </c>
      <c r="H32" s="56">
        <v>56</v>
      </c>
      <c r="I32" s="15" t="s">
        <v>270</v>
      </c>
      <c r="J32" s="1"/>
      <c r="K32" s="2"/>
      <c r="L32" s="3" t="s">
        <v>55</v>
      </c>
    </row>
    <row r="33" spans="1:12" ht="57" hidden="1" customHeight="1">
      <c r="A33" s="9"/>
      <c r="B33" s="15" t="s">
        <v>163</v>
      </c>
      <c r="C33" s="56">
        <v>2413</v>
      </c>
      <c r="D33" s="44"/>
      <c r="E33" s="56"/>
      <c r="F33" s="56"/>
      <c r="G33" s="44"/>
      <c r="H33" s="44"/>
      <c r="I33" s="15" t="s">
        <v>164</v>
      </c>
      <c r="J33" s="1"/>
      <c r="K33" s="2"/>
      <c r="L33" s="3"/>
    </row>
    <row r="34" spans="1:12" ht="27.75" hidden="1" customHeight="1">
      <c r="A34" s="38"/>
      <c r="B34" s="8"/>
      <c r="C34" s="44"/>
      <c r="D34" s="44"/>
      <c r="E34" s="56"/>
      <c r="F34" s="56"/>
      <c r="G34" s="56">
        <v>500</v>
      </c>
      <c r="H34" s="56">
        <v>500</v>
      </c>
      <c r="I34" s="15" t="s">
        <v>217</v>
      </c>
      <c r="J34" s="1"/>
      <c r="K34" s="2"/>
      <c r="L34" s="43"/>
    </row>
    <row r="35" spans="1:12" ht="56.25" hidden="1" customHeight="1">
      <c r="A35" s="38"/>
      <c r="B35" s="8"/>
      <c r="C35" s="44"/>
      <c r="D35" s="44"/>
      <c r="E35" s="56"/>
      <c r="F35" s="56"/>
      <c r="G35" s="44">
        <v>99.06</v>
      </c>
      <c r="H35" s="44">
        <v>99.06</v>
      </c>
      <c r="I35" s="15" t="s">
        <v>218</v>
      </c>
      <c r="J35" s="1"/>
      <c r="K35" s="2"/>
      <c r="L35" s="3" t="s">
        <v>55</v>
      </c>
    </row>
    <row r="36" spans="1:12" ht="15.75" hidden="1" customHeight="1">
      <c r="A36" s="38"/>
      <c r="B36" s="8"/>
      <c r="C36" s="151"/>
      <c r="D36" s="151"/>
      <c r="E36" s="142"/>
      <c r="F36" s="150"/>
      <c r="G36" s="146"/>
      <c r="H36" s="146"/>
      <c r="I36" s="15"/>
      <c r="J36" s="1"/>
      <c r="K36" s="7"/>
      <c r="L36" s="3"/>
    </row>
    <row r="37" spans="1:12" ht="15.75" hidden="1" customHeight="1">
      <c r="A37" s="38"/>
      <c r="B37" s="8"/>
      <c r="C37" s="151"/>
      <c r="D37" s="151"/>
      <c r="E37" s="142"/>
      <c r="F37" s="150"/>
      <c r="G37" s="146"/>
      <c r="H37" s="146"/>
      <c r="I37" s="15"/>
      <c r="J37" s="1"/>
      <c r="K37" s="7"/>
      <c r="L37" s="3"/>
    </row>
    <row r="38" spans="1:12" ht="15.75" hidden="1" customHeight="1">
      <c r="A38" s="38"/>
      <c r="B38" s="8"/>
      <c r="C38" s="151"/>
      <c r="D38" s="151"/>
      <c r="E38" s="142"/>
      <c r="F38" s="150"/>
      <c r="G38" s="146"/>
      <c r="H38" s="146"/>
      <c r="I38" s="15"/>
      <c r="J38" s="1"/>
      <c r="K38" s="7"/>
      <c r="L38" s="3"/>
    </row>
    <row r="39" spans="1:12" ht="15.75" hidden="1" customHeight="1">
      <c r="A39" s="38"/>
      <c r="B39" s="8"/>
      <c r="C39" s="151"/>
      <c r="D39" s="151"/>
      <c r="E39" s="142"/>
      <c r="F39" s="150"/>
      <c r="G39" s="146"/>
      <c r="H39" s="146"/>
      <c r="I39" s="15"/>
      <c r="J39" s="1"/>
      <c r="K39" s="7"/>
      <c r="L39" s="3"/>
    </row>
    <row r="40" spans="1:12" ht="15.75" hidden="1" customHeight="1">
      <c r="A40" s="38"/>
      <c r="B40" s="8"/>
      <c r="C40" s="151"/>
      <c r="D40" s="151"/>
      <c r="E40" s="142"/>
      <c r="F40" s="150"/>
      <c r="G40" s="146"/>
      <c r="H40" s="146"/>
      <c r="I40" s="15"/>
      <c r="J40" s="1"/>
      <c r="K40" s="7"/>
      <c r="L40" s="3"/>
    </row>
    <row r="41" spans="1:12" ht="15.75" hidden="1" customHeight="1">
      <c r="A41" s="38"/>
      <c r="B41" s="8"/>
      <c r="C41" s="151"/>
      <c r="D41" s="151"/>
      <c r="E41" s="142"/>
      <c r="F41" s="150"/>
      <c r="G41" s="146"/>
      <c r="H41" s="146"/>
      <c r="I41" s="15"/>
      <c r="J41" s="1"/>
      <c r="K41" s="7"/>
      <c r="L41" s="3"/>
    </row>
    <row r="42" spans="1:12" ht="15.75" hidden="1" customHeight="1">
      <c r="A42" s="38"/>
      <c r="B42" s="8"/>
      <c r="C42" s="151"/>
      <c r="D42" s="151"/>
      <c r="E42" s="142"/>
      <c r="F42" s="150"/>
      <c r="G42" s="146"/>
      <c r="H42" s="146"/>
      <c r="I42" s="15"/>
      <c r="J42" s="1"/>
      <c r="K42" s="7"/>
      <c r="L42" s="3"/>
    </row>
    <row r="43" spans="1:12" ht="15.75" hidden="1" customHeight="1">
      <c r="A43" s="38"/>
      <c r="B43" s="8"/>
      <c r="C43" s="151"/>
      <c r="D43" s="151"/>
      <c r="E43" s="142"/>
      <c r="F43" s="150"/>
      <c r="G43" s="146"/>
      <c r="H43" s="146"/>
      <c r="I43" s="15"/>
      <c r="J43" s="1"/>
      <c r="K43" s="7"/>
      <c r="L43" s="3"/>
    </row>
    <row r="44" spans="1:12" ht="15.75" hidden="1" customHeight="1">
      <c r="A44" s="38"/>
      <c r="B44" s="8"/>
      <c r="C44" s="151"/>
      <c r="D44" s="151"/>
      <c r="E44" s="142"/>
      <c r="F44" s="150"/>
      <c r="G44" s="146"/>
      <c r="H44" s="146"/>
      <c r="I44" s="15"/>
      <c r="J44" s="1"/>
      <c r="K44" s="7"/>
      <c r="L44" s="3"/>
    </row>
    <row r="45" spans="1:12" ht="15.75" hidden="1" customHeight="1">
      <c r="A45" s="38"/>
      <c r="B45" s="8"/>
      <c r="C45" s="151"/>
      <c r="D45" s="151"/>
      <c r="E45" s="142"/>
      <c r="F45" s="150"/>
      <c r="G45" s="146"/>
      <c r="H45" s="146"/>
      <c r="I45" s="15"/>
      <c r="J45" s="1"/>
      <c r="K45" s="7"/>
      <c r="L45" s="3"/>
    </row>
    <row r="46" spans="1:12" ht="15.75" hidden="1" customHeight="1">
      <c r="A46" s="38"/>
      <c r="B46" s="41"/>
      <c r="C46" s="152"/>
      <c r="D46" s="152"/>
      <c r="E46" s="56"/>
      <c r="F46" s="150"/>
      <c r="G46" s="146"/>
      <c r="H46" s="146"/>
      <c r="I46" s="15"/>
      <c r="J46" s="1"/>
      <c r="K46" s="7"/>
      <c r="L46" s="3"/>
    </row>
    <row r="47" spans="1:12" ht="15.75" hidden="1" customHeight="1">
      <c r="A47" s="38"/>
      <c r="B47" s="15"/>
      <c r="C47" s="3"/>
      <c r="D47" s="3"/>
      <c r="E47" s="56"/>
      <c r="F47" s="56"/>
      <c r="G47" s="3"/>
      <c r="H47" s="3"/>
      <c r="I47" s="15"/>
      <c r="J47" s="1"/>
      <c r="K47" s="7"/>
      <c r="L47" s="3"/>
    </row>
    <row r="48" spans="1:12" ht="12.75" hidden="1" customHeight="1">
      <c r="A48" s="38"/>
      <c r="B48" s="41"/>
      <c r="C48" s="3"/>
      <c r="D48" s="3"/>
      <c r="E48" s="56"/>
      <c r="F48" s="56"/>
      <c r="G48" s="3"/>
      <c r="H48" s="3"/>
      <c r="I48" s="15"/>
      <c r="J48" s="1"/>
      <c r="K48" s="7"/>
      <c r="L48" s="3"/>
    </row>
    <row r="49" spans="1:13" ht="12.75" hidden="1" customHeight="1">
      <c r="A49" s="38"/>
      <c r="B49" s="41"/>
      <c r="C49" s="3"/>
      <c r="D49" s="3"/>
      <c r="E49" s="56"/>
      <c r="F49" s="56"/>
      <c r="G49" s="3"/>
      <c r="H49" s="3"/>
      <c r="I49" s="15"/>
      <c r="J49" s="1"/>
      <c r="K49" s="7"/>
      <c r="L49" s="3"/>
    </row>
    <row r="50" spans="1:13" ht="12.75" hidden="1" customHeight="1">
      <c r="A50" s="38"/>
      <c r="B50" s="41"/>
      <c r="C50" s="3"/>
      <c r="D50" s="3"/>
      <c r="E50" s="56"/>
      <c r="F50" s="56"/>
      <c r="G50" s="3"/>
      <c r="H50" s="3"/>
      <c r="I50" s="15"/>
      <c r="J50" s="3"/>
      <c r="K50" s="7"/>
      <c r="L50" s="3" t="s">
        <v>55</v>
      </c>
    </row>
    <row r="51" spans="1:13" ht="28.5" customHeight="1">
      <c r="A51" s="9">
        <v>903</v>
      </c>
      <c r="B51" s="37" t="s">
        <v>3</v>
      </c>
      <c r="C51" s="142">
        <f t="shared" ref="C51:H51" si="2">SUM(C52:C85)</f>
        <v>41250</v>
      </c>
      <c r="D51" s="142">
        <f t="shared" si="2"/>
        <v>0</v>
      </c>
      <c r="E51" s="142">
        <f t="shared" si="2"/>
        <v>81758</v>
      </c>
      <c r="F51" s="142">
        <f t="shared" si="2"/>
        <v>1012.7604</v>
      </c>
      <c r="G51" s="143">
        <f t="shared" si="2"/>
        <v>70585.800300000003</v>
      </c>
      <c r="H51" s="143">
        <f t="shared" si="2"/>
        <v>70579.900299999994</v>
      </c>
      <c r="I51" s="15"/>
      <c r="J51" s="47">
        <f>SUM(J52:J85)</f>
        <v>6342</v>
      </c>
      <c r="K51" s="48">
        <f>SUM(K52:K85)</f>
        <v>1406</v>
      </c>
      <c r="L51" s="3"/>
    </row>
    <row r="52" spans="1:13" ht="63.75" hidden="1" customHeight="1">
      <c r="A52" s="41"/>
      <c r="B52" s="15" t="s">
        <v>169</v>
      </c>
      <c r="C52" s="44"/>
      <c r="D52" s="44"/>
      <c r="E52" s="56"/>
      <c r="F52" s="56"/>
      <c r="G52" s="56">
        <f>400+726</f>
        <v>1126</v>
      </c>
      <c r="H52" s="56">
        <v>3000</v>
      </c>
      <c r="I52" s="134" t="s">
        <v>271</v>
      </c>
      <c r="J52" s="22"/>
      <c r="K52" s="7"/>
      <c r="L52" s="3" t="s">
        <v>55</v>
      </c>
    </row>
    <row r="53" spans="1:13" ht="41.25" hidden="1" customHeight="1">
      <c r="A53" s="41"/>
      <c r="B53" s="132" t="s">
        <v>211</v>
      </c>
      <c r="C53" s="44"/>
      <c r="D53" s="44"/>
      <c r="E53" s="56"/>
      <c r="F53" s="56">
        <v>850</v>
      </c>
      <c r="G53" s="56"/>
      <c r="H53" s="56"/>
      <c r="I53" s="140" t="s">
        <v>332</v>
      </c>
      <c r="J53" s="22"/>
      <c r="K53" s="7"/>
      <c r="L53" s="3"/>
    </row>
    <row r="54" spans="1:13" ht="93" hidden="1" customHeight="1">
      <c r="A54" s="41"/>
      <c r="B54" s="132" t="s">
        <v>89</v>
      </c>
      <c r="C54" s="56"/>
      <c r="D54" s="56"/>
      <c r="E54" s="56"/>
      <c r="F54" s="211"/>
      <c r="G54" s="56">
        <f>3001+1127+252+688+400+281</f>
        <v>5749</v>
      </c>
      <c r="H54" s="56">
        <f>3001+2900+580+4593</f>
        <v>11074</v>
      </c>
      <c r="I54" s="127" t="s">
        <v>297</v>
      </c>
      <c r="J54" s="22"/>
      <c r="K54" s="7"/>
      <c r="L54" s="3"/>
      <c r="M54" s="49"/>
    </row>
    <row r="55" spans="1:13" ht="134.25" hidden="1" customHeight="1">
      <c r="A55" s="41"/>
      <c r="B55" s="15" t="s">
        <v>170</v>
      </c>
      <c r="C55" s="56"/>
      <c r="D55" s="56"/>
      <c r="E55" s="56"/>
      <c r="F55" s="56"/>
      <c r="G55" s="56">
        <f>580+260+252+270+379+2594</f>
        <v>4335</v>
      </c>
      <c r="H55" s="56">
        <f>7310+379</f>
        <v>7689</v>
      </c>
      <c r="I55" s="135" t="s">
        <v>205</v>
      </c>
      <c r="J55" s="22"/>
      <c r="K55" s="7"/>
      <c r="L55" s="3"/>
    </row>
    <row r="56" spans="1:13" ht="54" hidden="1" customHeight="1">
      <c r="A56" s="41"/>
      <c r="B56" s="15" t="s">
        <v>90</v>
      </c>
      <c r="C56" s="44"/>
      <c r="D56" s="44"/>
      <c r="E56" s="56"/>
      <c r="F56" s="56"/>
      <c r="G56" s="44">
        <v>2262.5</v>
      </c>
      <c r="H56" s="44">
        <v>2262.5</v>
      </c>
      <c r="I56" s="15" t="s">
        <v>91</v>
      </c>
      <c r="J56" s="22"/>
      <c r="K56" s="7"/>
      <c r="L56" s="3" t="s">
        <v>55</v>
      </c>
    </row>
    <row r="57" spans="1:13" ht="92.25" customHeight="1">
      <c r="A57" s="41"/>
      <c r="B57" s="133" t="s">
        <v>92</v>
      </c>
      <c r="C57" s="44"/>
      <c r="D57" s="44"/>
      <c r="E57" s="56">
        <v>5487</v>
      </c>
      <c r="F57" s="56"/>
      <c r="G57" s="44"/>
      <c r="H57" s="44"/>
      <c r="I57" s="15" t="s">
        <v>317</v>
      </c>
      <c r="J57" s="22"/>
      <c r="K57" s="7"/>
      <c r="L57" s="3"/>
    </row>
    <row r="58" spans="1:13" ht="54.75" hidden="1" customHeight="1">
      <c r="A58" s="6"/>
      <c r="B58" s="140"/>
      <c r="C58" s="44"/>
      <c r="D58" s="44"/>
      <c r="E58" s="211"/>
      <c r="F58" s="56"/>
      <c r="G58" s="44">
        <f>4133.2+16172.711+131.85</f>
        <v>20437.760999999999</v>
      </c>
      <c r="H58" s="44">
        <f>4133.2+1659.711+131.85</f>
        <v>5924.7610000000004</v>
      </c>
      <c r="I58" s="15" t="s">
        <v>272</v>
      </c>
      <c r="J58" s="45"/>
      <c r="K58" s="7">
        <v>1406</v>
      </c>
      <c r="L58" s="3"/>
      <c r="M58" s="50"/>
    </row>
    <row r="59" spans="1:13" ht="93.75" hidden="1" customHeight="1">
      <c r="A59" s="6"/>
      <c r="B59" s="15" t="s">
        <v>93</v>
      </c>
      <c r="C59" s="44"/>
      <c r="D59" s="44"/>
      <c r="E59" s="56"/>
      <c r="F59" s="56"/>
      <c r="G59" s="44">
        <v>6.4</v>
      </c>
      <c r="H59" s="44">
        <v>0.5</v>
      </c>
      <c r="I59" s="15" t="s">
        <v>94</v>
      </c>
      <c r="J59" s="45"/>
      <c r="K59" s="7"/>
      <c r="L59" s="3"/>
    </row>
    <row r="60" spans="1:13" ht="52.5" hidden="1" customHeight="1">
      <c r="A60" s="6"/>
      <c r="B60" s="15" t="s">
        <v>95</v>
      </c>
      <c r="C60" s="56"/>
      <c r="D60" s="56"/>
      <c r="E60" s="56"/>
      <c r="F60" s="56"/>
      <c r="G60" s="56">
        <v>133</v>
      </c>
      <c r="H60" s="56">
        <v>133</v>
      </c>
      <c r="I60" s="15" t="s">
        <v>219</v>
      </c>
      <c r="J60" s="45"/>
      <c r="K60" s="7"/>
      <c r="L60" s="3"/>
    </row>
    <row r="61" spans="1:13" ht="38.25" hidden="1">
      <c r="A61" s="6"/>
      <c r="B61" s="51" t="s">
        <v>96</v>
      </c>
      <c r="C61" s="56"/>
      <c r="D61" s="56"/>
      <c r="E61" s="56"/>
      <c r="F61" s="56"/>
      <c r="G61" s="56">
        <v>470</v>
      </c>
      <c r="H61" s="56">
        <v>470</v>
      </c>
      <c r="I61" s="15" t="s">
        <v>220</v>
      </c>
      <c r="J61" s="45"/>
      <c r="K61" s="7"/>
      <c r="L61" s="3"/>
    </row>
    <row r="62" spans="1:13" ht="42" hidden="1" customHeight="1">
      <c r="A62" s="52"/>
      <c r="B62" s="178" t="s">
        <v>97</v>
      </c>
      <c r="C62" s="56"/>
      <c r="D62" s="56"/>
      <c r="E62" s="56"/>
      <c r="F62" s="56"/>
      <c r="G62" s="56">
        <f>2782+446+168+560</f>
        <v>3956</v>
      </c>
      <c r="H62" s="56">
        <f>2478+289+750+439</f>
        <v>3956</v>
      </c>
      <c r="I62" s="15" t="s">
        <v>221</v>
      </c>
      <c r="J62" s="45"/>
      <c r="K62" s="7"/>
      <c r="L62" s="3"/>
    </row>
    <row r="63" spans="1:13" ht="42" hidden="1" customHeight="1">
      <c r="A63" s="52"/>
      <c r="B63" s="179"/>
      <c r="C63" s="56"/>
      <c r="D63" s="56"/>
      <c r="E63" s="56"/>
      <c r="F63" s="56"/>
      <c r="G63" s="153">
        <v>2663</v>
      </c>
      <c r="H63" s="153">
        <v>170</v>
      </c>
      <c r="I63" s="15" t="s">
        <v>273</v>
      </c>
      <c r="J63" s="45"/>
      <c r="K63" s="7"/>
      <c r="L63" s="3"/>
    </row>
    <row r="64" spans="1:13" ht="82.5" hidden="1" customHeight="1">
      <c r="A64" s="52"/>
      <c r="B64" s="179"/>
      <c r="C64" s="56"/>
      <c r="D64" s="56"/>
      <c r="E64" s="56"/>
      <c r="F64" s="56"/>
      <c r="G64" s="56">
        <v>2000</v>
      </c>
      <c r="H64" s="153">
        <v>5634</v>
      </c>
      <c r="I64" s="15" t="s">
        <v>274</v>
      </c>
      <c r="J64" s="45"/>
      <c r="K64" s="7"/>
      <c r="L64" s="3"/>
    </row>
    <row r="65" spans="1:12" ht="41.25" hidden="1" customHeight="1">
      <c r="A65" s="52"/>
      <c r="B65" s="179"/>
      <c r="C65" s="56"/>
      <c r="D65" s="56"/>
      <c r="E65" s="56"/>
      <c r="F65" s="56"/>
      <c r="G65" s="56">
        <v>243</v>
      </c>
      <c r="H65" s="56"/>
      <c r="I65" s="15" t="s">
        <v>275</v>
      </c>
      <c r="J65" s="45"/>
      <c r="K65" s="7"/>
      <c r="L65" s="3"/>
    </row>
    <row r="66" spans="1:12" ht="42.75" hidden="1" customHeight="1">
      <c r="A66" s="52"/>
      <c r="B66" s="130"/>
      <c r="C66" s="44"/>
      <c r="D66" s="44"/>
      <c r="E66" s="56"/>
      <c r="F66" s="56"/>
      <c r="G66" s="44">
        <f>1597.399+184.5+60</f>
        <v>1841.8989999999999</v>
      </c>
      <c r="H66" s="44">
        <f>1781.899+60</f>
        <v>1841.8989999999999</v>
      </c>
      <c r="I66" s="15" t="s">
        <v>298</v>
      </c>
      <c r="J66" s="45"/>
      <c r="K66" s="7"/>
      <c r="L66" s="3"/>
    </row>
    <row r="67" spans="1:12" ht="39.75" hidden="1" customHeight="1">
      <c r="A67" s="52"/>
      <c r="B67" s="201" t="s">
        <v>318</v>
      </c>
      <c r="C67" s="44"/>
      <c r="D67" s="44"/>
      <c r="E67" s="56"/>
      <c r="F67" s="56">
        <v>162.7604</v>
      </c>
      <c r="G67" s="44"/>
      <c r="H67" s="44"/>
      <c r="I67" s="15" t="s">
        <v>333</v>
      </c>
      <c r="J67" s="45"/>
      <c r="K67" s="7"/>
      <c r="L67" s="3"/>
    </row>
    <row r="68" spans="1:12" ht="54.75" hidden="1" customHeight="1">
      <c r="A68" s="52"/>
      <c r="B68" s="126" t="s">
        <v>109</v>
      </c>
      <c r="C68" s="44"/>
      <c r="D68" s="44"/>
      <c r="E68" s="56"/>
      <c r="F68" s="56"/>
      <c r="G68" s="44">
        <f>794.9049+775.3354</f>
        <v>1570.2402999999999</v>
      </c>
      <c r="H68" s="44">
        <f>794.9049+775.3354</f>
        <v>1570.2402999999999</v>
      </c>
      <c r="I68" s="15" t="s">
        <v>222</v>
      </c>
      <c r="J68" s="45"/>
      <c r="K68" s="7"/>
      <c r="L68" s="3"/>
    </row>
    <row r="69" spans="1:12" ht="92.25" hidden="1" customHeight="1">
      <c r="A69" s="6"/>
      <c r="B69" s="126" t="s">
        <v>98</v>
      </c>
      <c r="C69" s="56"/>
      <c r="D69" s="56"/>
      <c r="E69" s="56"/>
      <c r="F69" s="56"/>
      <c r="G69" s="53">
        <v>2419</v>
      </c>
      <c r="H69" s="56">
        <v>395</v>
      </c>
      <c r="I69" s="15" t="s">
        <v>99</v>
      </c>
      <c r="J69" s="45"/>
      <c r="K69" s="7"/>
      <c r="L69" s="3"/>
    </row>
    <row r="70" spans="1:12" ht="92.25" hidden="1" customHeight="1">
      <c r="A70" s="38"/>
      <c r="B70" s="126" t="s">
        <v>100</v>
      </c>
      <c r="C70" s="56"/>
      <c r="D70" s="56"/>
      <c r="E70" s="56"/>
      <c r="F70" s="56"/>
      <c r="G70" s="53">
        <v>104</v>
      </c>
      <c r="H70" s="53">
        <v>5190</v>
      </c>
      <c r="I70" s="15" t="s">
        <v>223</v>
      </c>
      <c r="J70" s="45"/>
      <c r="K70" s="7"/>
      <c r="L70" s="3"/>
    </row>
    <row r="71" spans="1:12" ht="68.25" hidden="1" customHeight="1">
      <c r="A71" s="38"/>
      <c r="B71" s="126" t="s">
        <v>101</v>
      </c>
      <c r="C71" s="56"/>
      <c r="D71" s="56"/>
      <c r="E71" s="56"/>
      <c r="F71" s="56"/>
      <c r="G71" s="56">
        <v>288</v>
      </c>
      <c r="H71" s="56">
        <v>1913</v>
      </c>
      <c r="I71" s="15" t="s">
        <v>171</v>
      </c>
      <c r="J71" s="45"/>
      <c r="K71" s="7"/>
      <c r="L71" s="3"/>
    </row>
    <row r="72" spans="1:12" ht="67.5" hidden="1" customHeight="1">
      <c r="A72" s="38"/>
      <c r="B72" s="126" t="s">
        <v>102</v>
      </c>
      <c r="C72" s="56"/>
      <c r="D72" s="56"/>
      <c r="E72" s="56"/>
      <c r="F72" s="56"/>
      <c r="G72" s="56">
        <f>3153+202</f>
        <v>3355</v>
      </c>
      <c r="H72" s="56">
        <f>2077-180</f>
        <v>1897</v>
      </c>
      <c r="I72" s="223" t="s">
        <v>182</v>
      </c>
      <c r="J72" s="54"/>
      <c r="K72" s="7"/>
      <c r="L72" s="3"/>
    </row>
    <row r="73" spans="1:12" ht="42.75" hidden="1" customHeight="1">
      <c r="A73" s="38"/>
      <c r="B73" s="126" t="s">
        <v>103</v>
      </c>
      <c r="C73" s="56"/>
      <c r="D73" s="56"/>
      <c r="E73" s="56"/>
      <c r="F73" s="56"/>
      <c r="G73" s="56"/>
      <c r="H73" s="56">
        <v>1700</v>
      </c>
      <c r="I73" s="224"/>
      <c r="J73" s="55">
        <v>6342</v>
      </c>
      <c r="K73" s="7"/>
      <c r="L73" s="3"/>
    </row>
    <row r="74" spans="1:12" ht="56.25" hidden="1" customHeight="1">
      <c r="A74" s="6"/>
      <c r="B74" s="127" t="s">
        <v>104</v>
      </c>
      <c r="C74" s="56"/>
      <c r="D74" s="56"/>
      <c r="E74" s="56"/>
      <c r="F74" s="56"/>
      <c r="G74" s="56">
        <v>655</v>
      </c>
      <c r="H74" s="56">
        <v>1580</v>
      </c>
      <c r="I74" s="15" t="s">
        <v>172</v>
      </c>
      <c r="J74" s="3"/>
      <c r="K74" s="7"/>
      <c r="L74" s="3"/>
    </row>
    <row r="75" spans="1:12" ht="67.5" hidden="1" customHeight="1">
      <c r="A75" s="6"/>
      <c r="B75" s="126" t="s">
        <v>105</v>
      </c>
      <c r="C75" s="56"/>
      <c r="D75" s="56"/>
      <c r="E75" s="56"/>
      <c r="F75" s="56"/>
      <c r="G75" s="53">
        <v>945</v>
      </c>
      <c r="H75" s="53">
        <v>3004</v>
      </c>
      <c r="I75" s="15" t="s">
        <v>173</v>
      </c>
      <c r="J75" s="3"/>
      <c r="K75" s="2"/>
      <c r="L75" s="45" t="s">
        <v>62</v>
      </c>
    </row>
    <row r="76" spans="1:12" ht="64.5" customHeight="1">
      <c r="A76" s="6"/>
      <c r="B76" s="202" t="s">
        <v>373</v>
      </c>
      <c r="C76" s="56"/>
      <c r="D76" s="56"/>
      <c r="E76" s="56">
        <v>60000</v>
      </c>
      <c r="F76" s="56"/>
      <c r="G76" s="56"/>
      <c r="H76" s="56"/>
      <c r="I76" s="15" t="s">
        <v>374</v>
      </c>
      <c r="J76" s="3"/>
      <c r="K76" s="2"/>
      <c r="L76" s="45"/>
    </row>
    <row r="77" spans="1:12" ht="81.75" hidden="1" customHeight="1">
      <c r="A77" s="6"/>
      <c r="B77" s="126" t="s">
        <v>106</v>
      </c>
      <c r="C77" s="56"/>
      <c r="D77" s="56"/>
      <c r="E77" s="56"/>
      <c r="F77" s="56"/>
      <c r="G77" s="56">
        <v>248</v>
      </c>
      <c r="H77" s="56">
        <v>6800</v>
      </c>
      <c r="I77" s="15" t="s">
        <v>174</v>
      </c>
      <c r="J77" s="3"/>
      <c r="K77" s="2"/>
      <c r="L77" s="45"/>
    </row>
    <row r="78" spans="1:12" ht="39.75" hidden="1" customHeight="1">
      <c r="A78" s="6"/>
      <c r="B78" s="126" t="s">
        <v>107</v>
      </c>
      <c r="C78" s="56"/>
      <c r="D78" s="56"/>
      <c r="E78" s="56"/>
      <c r="F78" s="56"/>
      <c r="G78" s="53">
        <v>15408</v>
      </c>
      <c r="H78" s="56">
        <v>4375</v>
      </c>
      <c r="I78" s="15" t="s">
        <v>175</v>
      </c>
      <c r="J78" s="3"/>
      <c r="K78" s="2"/>
      <c r="L78" s="45"/>
    </row>
    <row r="79" spans="1:12" ht="30.75" hidden="1" customHeight="1">
      <c r="A79" s="6"/>
      <c r="B79" s="126" t="s">
        <v>108</v>
      </c>
      <c r="C79" s="56">
        <v>41250</v>
      </c>
      <c r="D79" s="56"/>
      <c r="E79" s="56"/>
      <c r="F79" s="56"/>
      <c r="G79" s="56"/>
      <c r="H79" s="56"/>
      <c r="I79" s="15"/>
      <c r="J79" s="56"/>
      <c r="K79" s="2"/>
      <c r="L79" s="45" t="s">
        <v>63</v>
      </c>
    </row>
    <row r="80" spans="1:12" ht="90.75" customHeight="1">
      <c r="A80" s="41"/>
      <c r="B80" s="15" t="s">
        <v>129</v>
      </c>
      <c r="C80" s="44"/>
      <c r="D80" s="44"/>
      <c r="E80" s="56">
        <v>16271</v>
      </c>
      <c r="F80" s="56"/>
      <c r="G80" s="56"/>
      <c r="H80" s="56"/>
      <c r="I80" s="15" t="s">
        <v>334</v>
      </c>
      <c r="J80" s="3"/>
      <c r="K80" s="2"/>
      <c r="L80" s="45"/>
    </row>
    <row r="81" spans="1:13" ht="58.5" hidden="1" customHeight="1">
      <c r="A81" s="41"/>
      <c r="B81" s="15"/>
      <c r="C81" s="44"/>
      <c r="D81" s="44"/>
      <c r="E81" s="56"/>
      <c r="F81" s="56"/>
      <c r="G81" s="56">
        <v>370</v>
      </c>
      <c r="H81" s="44"/>
      <c r="I81" s="15" t="s">
        <v>224</v>
      </c>
      <c r="J81" s="3"/>
      <c r="K81" s="2"/>
      <c r="L81" s="45"/>
    </row>
    <row r="82" spans="1:13" ht="15.75" hidden="1">
      <c r="A82" s="38"/>
      <c r="B82" s="15"/>
      <c r="C82" s="44"/>
      <c r="D82" s="44"/>
      <c r="E82" s="56"/>
      <c r="F82" s="56"/>
      <c r="G82" s="44"/>
      <c r="H82" s="44"/>
      <c r="I82" s="15"/>
      <c r="J82" s="22"/>
      <c r="K82" s="7"/>
      <c r="L82" s="7" t="s">
        <v>55</v>
      </c>
      <c r="M82" s="23"/>
    </row>
    <row r="83" spans="1:13" ht="12.75" hidden="1" customHeight="1">
      <c r="A83" s="38"/>
      <c r="B83" s="41"/>
      <c r="C83" s="44"/>
      <c r="D83" s="44"/>
      <c r="E83" s="56"/>
      <c r="F83" s="56"/>
      <c r="G83" s="44"/>
      <c r="H83" s="44"/>
      <c r="I83" s="15"/>
      <c r="J83" s="3"/>
      <c r="K83" s="7"/>
      <c r="L83" s="3"/>
    </row>
    <row r="84" spans="1:13" ht="12.75" hidden="1" customHeight="1">
      <c r="A84" s="38"/>
      <c r="B84" s="41"/>
      <c r="C84" s="3"/>
      <c r="D84" s="3"/>
      <c r="E84" s="56"/>
      <c r="F84" s="56"/>
      <c r="G84" s="3"/>
      <c r="H84" s="3"/>
      <c r="I84" s="15"/>
      <c r="J84" s="3"/>
      <c r="K84" s="7"/>
      <c r="L84" s="3"/>
    </row>
    <row r="85" spans="1:13" ht="12.75" hidden="1" customHeight="1">
      <c r="A85" s="38"/>
      <c r="B85" s="41"/>
      <c r="C85" s="3"/>
      <c r="D85" s="3"/>
      <c r="E85" s="56"/>
      <c r="F85" s="56"/>
      <c r="G85" s="3"/>
      <c r="H85" s="3"/>
      <c r="I85" s="15"/>
      <c r="J85" s="3"/>
      <c r="K85" s="7"/>
      <c r="L85" s="3" t="s">
        <v>55</v>
      </c>
    </row>
    <row r="86" spans="1:13" ht="28.5" hidden="1" customHeight="1">
      <c r="A86" s="9">
        <v>904</v>
      </c>
      <c r="B86" s="35" t="s">
        <v>4</v>
      </c>
      <c r="C86" s="142">
        <f t="shared" ref="C86:F86" si="3">SUM(C87:C88)</f>
        <v>0</v>
      </c>
      <c r="D86" s="142">
        <f t="shared" si="3"/>
        <v>0</v>
      </c>
      <c r="E86" s="142">
        <f t="shared" si="3"/>
        <v>0</v>
      </c>
      <c r="F86" s="142">
        <f t="shared" si="3"/>
        <v>0</v>
      </c>
      <c r="G86" s="142">
        <f>SUM(G87:G88)</f>
        <v>200</v>
      </c>
      <c r="H86" s="143">
        <f>SUM(H87:H88)</f>
        <v>5975.1</v>
      </c>
      <c r="I86" s="15"/>
      <c r="J86" s="1"/>
      <c r="K86" s="2"/>
      <c r="L86" s="3"/>
    </row>
    <row r="87" spans="1:13" ht="39" hidden="1" customHeight="1">
      <c r="A87" s="9"/>
      <c r="B87" s="35"/>
      <c r="C87" s="142"/>
      <c r="D87" s="142"/>
      <c r="E87" s="142"/>
      <c r="F87" s="142"/>
      <c r="G87" s="56">
        <v>200</v>
      </c>
      <c r="H87" s="143"/>
      <c r="I87" s="15" t="s">
        <v>225</v>
      </c>
      <c r="J87" s="1"/>
      <c r="K87" s="2"/>
      <c r="L87" s="3"/>
    </row>
    <row r="88" spans="1:13" ht="66.75" hidden="1" customHeight="1">
      <c r="A88" s="6"/>
      <c r="B88" s="5"/>
      <c r="C88" s="3"/>
      <c r="D88" s="3"/>
      <c r="E88" s="142"/>
      <c r="F88" s="211"/>
      <c r="G88" s="3"/>
      <c r="H88" s="44">
        <v>5975.1</v>
      </c>
      <c r="I88" s="15" t="s">
        <v>226</v>
      </c>
      <c r="J88" s="1"/>
      <c r="K88" s="2"/>
      <c r="L88" s="3" t="s">
        <v>55</v>
      </c>
    </row>
    <row r="89" spans="1:13" ht="53.25" customHeight="1">
      <c r="A89" s="9">
        <v>905</v>
      </c>
      <c r="B89" s="57" t="s">
        <v>67</v>
      </c>
      <c r="C89" s="142">
        <f t="shared" ref="C89:H89" si="4">SUM(C90:C102)</f>
        <v>119612</v>
      </c>
      <c r="D89" s="142">
        <f t="shared" si="4"/>
        <v>90</v>
      </c>
      <c r="E89" s="142">
        <f t="shared" si="4"/>
        <v>10139</v>
      </c>
      <c r="F89" s="142">
        <f t="shared" si="4"/>
        <v>1700</v>
      </c>
      <c r="G89" s="142">
        <f t="shared" si="4"/>
        <v>32317</v>
      </c>
      <c r="H89" s="142">
        <f t="shared" si="4"/>
        <v>32317</v>
      </c>
      <c r="I89" s="129"/>
      <c r="J89" s="1">
        <f>SUM(J102:J102)</f>
        <v>0</v>
      </c>
      <c r="K89" s="2">
        <f>SUM(K102:K102)</f>
        <v>0</v>
      </c>
      <c r="L89" s="3"/>
    </row>
    <row r="90" spans="1:13" ht="30" hidden="1" customHeight="1">
      <c r="A90" s="195"/>
      <c r="B90" s="178" t="s">
        <v>139</v>
      </c>
      <c r="C90" s="56">
        <f>93679+8766</f>
        <v>102445</v>
      </c>
      <c r="D90" s="56"/>
      <c r="E90" s="56"/>
      <c r="F90" s="56"/>
      <c r="G90" s="56"/>
      <c r="H90" s="56"/>
      <c r="I90" s="15" t="s">
        <v>140</v>
      </c>
      <c r="J90" s="1"/>
      <c r="K90" s="2"/>
      <c r="L90" s="3" t="s">
        <v>55</v>
      </c>
    </row>
    <row r="91" spans="1:13" ht="54" hidden="1" customHeight="1">
      <c r="A91" s="196"/>
      <c r="B91" s="130"/>
      <c r="C91" s="56"/>
      <c r="D91" s="56"/>
      <c r="E91" s="56"/>
      <c r="F91" s="56"/>
      <c r="G91" s="56">
        <v>20208</v>
      </c>
      <c r="H91" s="56">
        <v>20208</v>
      </c>
      <c r="I91" s="15" t="s">
        <v>141</v>
      </c>
      <c r="J91" s="1"/>
      <c r="K91" s="2"/>
      <c r="L91" s="3"/>
    </row>
    <row r="92" spans="1:13" ht="52.5" customHeight="1">
      <c r="A92" s="198"/>
      <c r="B92" s="5" t="s">
        <v>139</v>
      </c>
      <c r="C92" s="56"/>
      <c r="D92" s="56"/>
      <c r="E92" s="56">
        <v>8439</v>
      </c>
      <c r="F92" s="56"/>
      <c r="G92" s="56"/>
      <c r="H92" s="56"/>
      <c r="I92" s="15" t="s">
        <v>335</v>
      </c>
      <c r="J92" s="1"/>
      <c r="K92" s="2"/>
      <c r="L92" s="3"/>
    </row>
    <row r="93" spans="1:13" ht="53.25" hidden="1" customHeight="1">
      <c r="A93" s="196"/>
      <c r="B93" s="179"/>
      <c r="C93" s="56"/>
      <c r="D93" s="56"/>
      <c r="E93" s="56"/>
      <c r="F93" s="56"/>
      <c r="G93" s="56">
        <v>1120</v>
      </c>
      <c r="H93" s="56">
        <v>1120</v>
      </c>
      <c r="I93" s="15" t="s">
        <v>142</v>
      </c>
      <c r="J93" s="1"/>
      <c r="K93" s="2"/>
      <c r="L93" s="3"/>
    </row>
    <row r="94" spans="1:13" ht="66" hidden="1" customHeight="1">
      <c r="A94" s="197"/>
      <c r="B94" s="180"/>
      <c r="C94" s="56"/>
      <c r="D94" s="56"/>
      <c r="E94" s="56"/>
      <c r="F94" s="56"/>
      <c r="G94" s="56">
        <v>1590</v>
      </c>
      <c r="H94" s="56">
        <v>1590</v>
      </c>
      <c r="I94" s="15" t="s">
        <v>78</v>
      </c>
      <c r="J94" s="1"/>
      <c r="K94" s="2"/>
      <c r="L94" s="3"/>
    </row>
    <row r="95" spans="1:13" ht="39.75" hidden="1" customHeight="1">
      <c r="A95" s="137"/>
      <c r="B95" s="130" t="s">
        <v>336</v>
      </c>
      <c r="C95" s="56"/>
      <c r="D95" s="56"/>
      <c r="E95" s="56"/>
      <c r="F95" s="56">
        <v>1700</v>
      </c>
      <c r="G95" s="56"/>
      <c r="H95" s="56"/>
      <c r="I95" s="5" t="s">
        <v>337</v>
      </c>
      <c r="J95" s="1"/>
      <c r="K95" s="2"/>
      <c r="L95" s="3"/>
    </row>
    <row r="96" spans="1:13" ht="27" customHeight="1">
      <c r="A96" s="137"/>
      <c r="B96" s="138" t="s">
        <v>143</v>
      </c>
      <c r="C96" s="56"/>
      <c r="D96" s="56"/>
      <c r="E96" s="56">
        <v>1700</v>
      </c>
      <c r="F96" s="56"/>
      <c r="H96" s="56"/>
      <c r="I96" s="15" t="s">
        <v>202</v>
      </c>
      <c r="J96" s="1"/>
      <c r="K96" s="2"/>
      <c r="L96" s="3"/>
    </row>
    <row r="97" spans="1:12" ht="18.75" hidden="1" customHeight="1">
      <c r="A97" s="219"/>
      <c r="B97" s="239" t="s">
        <v>126</v>
      </c>
      <c r="C97" s="56">
        <v>12667</v>
      </c>
      <c r="D97" s="56"/>
      <c r="E97" s="56"/>
      <c r="F97" s="56"/>
      <c r="G97" s="56"/>
      <c r="H97" s="56"/>
      <c r="I97" s="15" t="s">
        <v>276</v>
      </c>
      <c r="J97" s="1"/>
      <c r="K97" s="2"/>
      <c r="L97" s="3"/>
    </row>
    <row r="98" spans="1:12" ht="41.25" hidden="1" customHeight="1">
      <c r="A98" s="220"/>
      <c r="B98" s="240"/>
      <c r="C98" s="56"/>
      <c r="D98" s="56"/>
      <c r="E98" s="56"/>
      <c r="F98" s="56"/>
      <c r="G98" s="56">
        <v>4000</v>
      </c>
      <c r="H98" s="56">
        <v>4000</v>
      </c>
      <c r="I98" s="5" t="s">
        <v>195</v>
      </c>
      <c r="J98" s="1"/>
      <c r="K98" s="2"/>
      <c r="L98" s="3"/>
    </row>
    <row r="99" spans="1:12" ht="19.5" hidden="1" customHeight="1">
      <c r="A99" s="219"/>
      <c r="B99" s="242" t="s">
        <v>144</v>
      </c>
      <c r="C99" s="56">
        <v>4500</v>
      </c>
      <c r="D99" s="56"/>
      <c r="E99" s="56"/>
      <c r="F99" s="56"/>
      <c r="G99" s="56"/>
      <c r="H99" s="56"/>
      <c r="I99" s="15" t="s">
        <v>127</v>
      </c>
      <c r="J99" s="1"/>
      <c r="K99" s="7"/>
      <c r="L99" s="3" t="s">
        <v>55</v>
      </c>
    </row>
    <row r="100" spans="1:12" ht="39.75" hidden="1" customHeight="1">
      <c r="A100" s="241"/>
      <c r="B100" s="243"/>
      <c r="C100" s="56"/>
      <c r="D100" s="56"/>
      <c r="E100" s="56"/>
      <c r="F100" s="56"/>
      <c r="G100" s="56">
        <v>1131</v>
      </c>
      <c r="H100" s="56">
        <v>1131</v>
      </c>
      <c r="I100" s="15" t="s">
        <v>145</v>
      </c>
      <c r="J100" s="1"/>
      <c r="K100" s="7"/>
      <c r="L100" s="3"/>
    </row>
    <row r="101" spans="1:12" ht="28.5" hidden="1" customHeight="1">
      <c r="A101" s="220"/>
      <c r="B101" s="244"/>
      <c r="C101" s="56"/>
      <c r="D101" s="56">
        <v>90</v>
      </c>
      <c r="E101" s="56"/>
      <c r="F101" s="56"/>
      <c r="G101" s="56"/>
      <c r="H101" s="56"/>
      <c r="I101" s="15" t="s">
        <v>146</v>
      </c>
      <c r="J101" s="1"/>
      <c r="K101" s="7"/>
      <c r="L101" s="3"/>
    </row>
    <row r="102" spans="1:12" ht="43.5" hidden="1" customHeight="1">
      <c r="A102" s="6"/>
      <c r="B102" s="131" t="s">
        <v>147</v>
      </c>
      <c r="C102" s="56"/>
      <c r="D102" s="56"/>
      <c r="E102" s="56"/>
      <c r="F102" s="56"/>
      <c r="G102" s="56">
        <f>3318+950</f>
        <v>4268</v>
      </c>
      <c r="H102" s="56">
        <f>3318+950</f>
        <v>4268</v>
      </c>
      <c r="I102" s="5" t="s">
        <v>277</v>
      </c>
      <c r="J102" s="1" t="s">
        <v>55</v>
      </c>
      <c r="K102" s="7"/>
      <c r="L102" s="3" t="s">
        <v>55</v>
      </c>
    </row>
    <row r="103" spans="1:12" ht="24" hidden="1" customHeight="1">
      <c r="A103" s="9">
        <v>906</v>
      </c>
      <c r="B103" s="58" t="s">
        <v>5</v>
      </c>
      <c r="C103" s="142">
        <f t="shared" ref="C103:F103" si="5">SUM(C104:C116)</f>
        <v>0</v>
      </c>
      <c r="D103" s="142">
        <f t="shared" si="5"/>
        <v>0</v>
      </c>
      <c r="E103" s="142">
        <f t="shared" si="5"/>
        <v>0</v>
      </c>
      <c r="F103" s="142">
        <f t="shared" si="5"/>
        <v>220699.4</v>
      </c>
      <c r="G103" s="142">
        <f>SUM(G104:G116)</f>
        <v>1796</v>
      </c>
      <c r="H103" s="143">
        <f>SUM(H104:H116)</f>
        <v>23134.1</v>
      </c>
      <c r="I103" s="15"/>
      <c r="J103" s="1">
        <f>SUM(J104:J126)</f>
        <v>6842</v>
      </c>
      <c r="K103" s="2">
        <f>SUM(K104:K126)</f>
        <v>453</v>
      </c>
      <c r="L103" s="3"/>
    </row>
    <row r="104" spans="1:12" ht="78" hidden="1" customHeight="1">
      <c r="A104" s="14"/>
      <c r="B104" s="15" t="s">
        <v>319</v>
      </c>
      <c r="C104" s="44"/>
      <c r="D104" s="44"/>
      <c r="E104" s="56"/>
      <c r="F104" s="56">
        <v>205731</v>
      </c>
      <c r="G104" s="44"/>
      <c r="H104" s="44"/>
      <c r="I104" s="15" t="s">
        <v>338</v>
      </c>
      <c r="J104" s="3">
        <v>500</v>
      </c>
      <c r="K104" s="2"/>
      <c r="L104" s="3"/>
    </row>
    <row r="105" spans="1:12" ht="39" hidden="1" customHeight="1">
      <c r="A105" s="6"/>
      <c r="B105" s="15" t="s">
        <v>312</v>
      </c>
      <c r="C105" s="44"/>
      <c r="D105" s="44"/>
      <c r="E105" s="56"/>
      <c r="F105" s="56">
        <v>6468.4</v>
      </c>
      <c r="G105" s="44"/>
      <c r="H105" s="44"/>
      <c r="I105" s="15" t="s">
        <v>339</v>
      </c>
      <c r="J105" s="3"/>
      <c r="K105" s="2"/>
      <c r="L105" s="3"/>
    </row>
    <row r="106" spans="1:12" ht="65.25" hidden="1" customHeight="1">
      <c r="A106" s="14"/>
      <c r="B106" s="15" t="s">
        <v>300</v>
      </c>
      <c r="C106" s="44"/>
      <c r="D106" s="44"/>
      <c r="E106" s="56"/>
      <c r="F106" s="56">
        <v>8500</v>
      </c>
      <c r="G106" s="44"/>
      <c r="H106" s="44"/>
      <c r="I106" s="15" t="s">
        <v>340</v>
      </c>
      <c r="J106" s="3"/>
      <c r="K106" s="2"/>
      <c r="L106" s="3"/>
    </row>
    <row r="107" spans="1:12" ht="30" hidden="1" customHeight="1">
      <c r="A107" s="6"/>
      <c r="B107" s="15"/>
      <c r="C107" s="44"/>
      <c r="D107" s="44"/>
      <c r="E107" s="56"/>
      <c r="F107" s="56"/>
      <c r="G107" s="44"/>
      <c r="H107" s="56">
        <v>20000</v>
      </c>
      <c r="I107" s="15" t="s">
        <v>278</v>
      </c>
      <c r="J107" s="3"/>
      <c r="K107" s="2"/>
      <c r="L107" s="3"/>
    </row>
    <row r="108" spans="1:12" ht="41.25" hidden="1" customHeight="1">
      <c r="A108" s="6"/>
      <c r="B108" s="60"/>
      <c r="C108" s="44"/>
      <c r="D108" s="44"/>
      <c r="E108" s="56"/>
      <c r="F108" s="56"/>
      <c r="G108" s="44"/>
      <c r="H108" s="44">
        <f>225.6+50</f>
        <v>275.60000000000002</v>
      </c>
      <c r="I108" s="15" t="s">
        <v>227</v>
      </c>
      <c r="J108" s="3"/>
      <c r="K108" s="2"/>
      <c r="L108" s="3"/>
    </row>
    <row r="109" spans="1:12" ht="32.25" hidden="1" customHeight="1">
      <c r="A109" s="6"/>
      <c r="B109" s="60"/>
      <c r="C109" s="44"/>
      <c r="D109" s="44"/>
      <c r="E109" s="56"/>
      <c r="F109" s="56"/>
      <c r="G109" s="44"/>
      <c r="H109" s="56">
        <f>500+460</f>
        <v>960</v>
      </c>
      <c r="I109" s="15" t="s">
        <v>228</v>
      </c>
      <c r="J109" s="3"/>
      <c r="K109" s="2"/>
      <c r="L109" s="3"/>
    </row>
    <row r="110" spans="1:12" ht="31.5" hidden="1" customHeight="1">
      <c r="A110" s="6"/>
      <c r="B110" s="60"/>
      <c r="C110" s="44"/>
      <c r="D110" s="44"/>
      <c r="E110" s="56"/>
      <c r="F110" s="56"/>
      <c r="G110" s="44"/>
      <c r="H110" s="44">
        <v>102.5</v>
      </c>
      <c r="I110" s="15" t="s">
        <v>229</v>
      </c>
      <c r="J110" s="45"/>
      <c r="K110" s="2"/>
      <c r="L110" s="3"/>
    </row>
    <row r="111" spans="1:12" ht="51.75" hidden="1" customHeight="1">
      <c r="A111" s="6"/>
      <c r="B111" s="60"/>
      <c r="C111" s="44"/>
      <c r="D111" s="44"/>
      <c r="E111" s="56"/>
      <c r="F111" s="56"/>
      <c r="G111" s="44">
        <v>96</v>
      </c>
      <c r="H111" s="44">
        <v>96</v>
      </c>
      <c r="I111" s="15" t="s">
        <v>230</v>
      </c>
      <c r="J111" s="45"/>
      <c r="K111" s="2"/>
      <c r="L111" s="3"/>
    </row>
    <row r="112" spans="1:12" ht="26.25" hidden="1" customHeight="1">
      <c r="A112" s="6"/>
      <c r="B112" s="45"/>
      <c r="C112" s="44"/>
      <c r="D112" s="44"/>
      <c r="E112" s="56"/>
      <c r="F112" s="56"/>
      <c r="G112" s="56">
        <v>1700</v>
      </c>
      <c r="H112" s="56">
        <v>1700</v>
      </c>
      <c r="I112" s="15" t="s">
        <v>189</v>
      </c>
      <c r="J112" s="45"/>
      <c r="K112" s="7"/>
      <c r="L112" s="3"/>
    </row>
    <row r="113" spans="1:12" hidden="1">
      <c r="A113" s="6"/>
      <c r="B113" s="45"/>
      <c r="C113" s="44"/>
      <c r="D113" s="44"/>
      <c r="E113" s="56"/>
      <c r="F113" s="56"/>
      <c r="G113" s="44"/>
      <c r="H113" s="44"/>
      <c r="I113" s="15"/>
      <c r="J113" s="45"/>
      <c r="K113" s="7"/>
      <c r="L113" s="3"/>
    </row>
    <row r="114" spans="1:12" ht="12.75" hidden="1" customHeight="1">
      <c r="A114" s="6"/>
      <c r="B114" s="45"/>
      <c r="C114" s="1"/>
      <c r="D114" s="1"/>
      <c r="E114" s="142"/>
      <c r="F114" s="56"/>
      <c r="G114" s="45"/>
      <c r="H114" s="3"/>
      <c r="I114" s="15"/>
      <c r="J114" s="45"/>
      <c r="K114" s="7"/>
      <c r="L114" s="3"/>
    </row>
    <row r="115" spans="1:12" ht="12.75" hidden="1" customHeight="1">
      <c r="A115" s="6"/>
      <c r="B115" s="45"/>
      <c r="C115" s="1"/>
      <c r="D115" s="1"/>
      <c r="E115" s="142"/>
      <c r="F115" s="56"/>
      <c r="G115" s="45"/>
      <c r="H115" s="45"/>
      <c r="I115" s="15"/>
      <c r="J115" s="45"/>
      <c r="K115" s="7"/>
      <c r="L115" s="3"/>
    </row>
    <row r="116" spans="1:12" ht="12.75" hidden="1" customHeight="1">
      <c r="A116" s="6"/>
      <c r="B116" s="45"/>
      <c r="C116" s="1"/>
      <c r="D116" s="1"/>
      <c r="E116" s="142"/>
      <c r="F116" s="56"/>
      <c r="G116" s="45"/>
      <c r="H116" s="45"/>
      <c r="I116" s="15"/>
      <c r="J116" s="45"/>
      <c r="K116" s="7"/>
      <c r="L116" s="3"/>
    </row>
    <row r="117" spans="1:12" ht="12.75" hidden="1" customHeight="1">
      <c r="A117" s="6"/>
      <c r="B117" s="45"/>
      <c r="C117" s="1"/>
      <c r="D117" s="1"/>
      <c r="E117" s="142"/>
      <c r="F117" s="56"/>
      <c r="G117" s="45"/>
      <c r="H117" s="45"/>
      <c r="I117" s="15"/>
      <c r="J117" s="45"/>
      <c r="K117" s="7">
        <v>453</v>
      </c>
      <c r="L117" s="3"/>
    </row>
    <row r="118" spans="1:12" ht="12.75" hidden="1" customHeight="1">
      <c r="A118" s="6"/>
      <c r="B118" s="45"/>
      <c r="C118" s="1"/>
      <c r="D118" s="1"/>
      <c r="E118" s="142"/>
      <c r="F118" s="56"/>
      <c r="G118" s="45"/>
      <c r="H118" s="45"/>
      <c r="I118" s="15"/>
      <c r="J118" s="45"/>
      <c r="K118" s="7"/>
      <c r="L118" s="3"/>
    </row>
    <row r="119" spans="1:12" ht="15.75" hidden="1" customHeight="1">
      <c r="A119" s="6"/>
      <c r="B119" s="41"/>
      <c r="C119" s="154"/>
      <c r="D119" s="154"/>
      <c r="E119" s="212"/>
      <c r="F119" s="212"/>
      <c r="G119" s="154"/>
      <c r="H119" s="154"/>
      <c r="I119" s="15"/>
      <c r="J119" s="45"/>
      <c r="K119" s="7"/>
      <c r="L119" s="3"/>
    </row>
    <row r="120" spans="1:12" ht="15.75" hidden="1" customHeight="1">
      <c r="A120" s="6"/>
      <c r="B120" s="41"/>
      <c r="C120" s="154"/>
      <c r="D120" s="154"/>
      <c r="E120" s="212"/>
      <c r="F120" s="212"/>
      <c r="G120" s="154"/>
      <c r="H120" s="154"/>
      <c r="I120" s="15"/>
      <c r="J120" s="45"/>
      <c r="K120" s="7"/>
      <c r="L120" s="3"/>
    </row>
    <row r="121" spans="1:12" ht="12.75" hidden="1" customHeight="1">
      <c r="A121" s="6"/>
      <c r="B121" s="61"/>
      <c r="C121" s="3"/>
      <c r="D121" s="3"/>
      <c r="E121" s="56"/>
      <c r="F121" s="56"/>
      <c r="G121" s="3"/>
      <c r="H121" s="3"/>
      <c r="I121" s="15"/>
      <c r="J121" s="45"/>
      <c r="K121" s="7"/>
      <c r="L121" s="3"/>
    </row>
    <row r="122" spans="1:12" ht="15.75" hidden="1" customHeight="1">
      <c r="A122" s="38"/>
      <c r="B122" s="62"/>
      <c r="C122" s="155"/>
      <c r="D122" s="155"/>
      <c r="E122" s="213"/>
      <c r="F122" s="213"/>
      <c r="G122" s="3"/>
      <c r="H122" s="3"/>
      <c r="I122" s="15"/>
      <c r="J122" s="45"/>
      <c r="K122" s="7"/>
      <c r="L122" s="3"/>
    </row>
    <row r="123" spans="1:12" ht="15.75" hidden="1" customHeight="1">
      <c r="A123" s="38"/>
      <c r="B123" s="62"/>
      <c r="C123" s="155"/>
      <c r="D123" s="155"/>
      <c r="E123" s="213"/>
      <c r="F123" s="213"/>
      <c r="G123" s="3"/>
      <c r="H123" s="3"/>
      <c r="I123" s="15"/>
      <c r="J123" s="45"/>
      <c r="K123" s="7"/>
      <c r="L123" s="3"/>
    </row>
    <row r="124" spans="1:12" ht="15.75" hidden="1" customHeight="1">
      <c r="A124" s="38"/>
      <c r="B124" s="62"/>
      <c r="C124" s="154"/>
      <c r="D124" s="154"/>
      <c r="E124" s="213"/>
      <c r="F124" s="213"/>
      <c r="G124" s="3"/>
      <c r="H124" s="3"/>
      <c r="I124" s="15"/>
      <c r="J124" s="45"/>
      <c r="K124" s="7"/>
      <c r="L124" s="3"/>
    </row>
    <row r="125" spans="1:12" ht="15.75" hidden="1" customHeight="1">
      <c r="A125" s="38"/>
      <c r="B125" s="61"/>
      <c r="C125" s="154"/>
      <c r="D125" s="154"/>
      <c r="E125" s="213"/>
      <c r="F125" s="213"/>
      <c r="G125" s="3"/>
      <c r="H125" s="3"/>
      <c r="I125" s="15"/>
      <c r="J125" s="3">
        <v>6342</v>
      </c>
      <c r="K125" s="7"/>
      <c r="L125" s="3"/>
    </row>
    <row r="126" spans="1:12" ht="12.75" hidden="1" customHeight="1">
      <c r="A126" s="6"/>
      <c r="B126" s="63"/>
      <c r="C126" s="1"/>
      <c r="D126" s="1"/>
      <c r="E126" s="56"/>
      <c r="F126" s="56"/>
      <c r="G126" s="3"/>
      <c r="H126" s="1"/>
      <c r="I126" s="15"/>
      <c r="J126" s="3"/>
      <c r="K126" s="7"/>
      <c r="L126" s="3"/>
    </row>
    <row r="127" spans="1:12" ht="41.25" customHeight="1">
      <c r="A127" s="9">
        <v>908</v>
      </c>
      <c r="B127" s="35" t="s">
        <v>6</v>
      </c>
      <c r="C127" s="142">
        <f>SUM(C128:C135)</f>
        <v>0</v>
      </c>
      <c r="D127" s="142">
        <f t="shared" ref="D127:H127" si="6">SUM(D128:D135)</f>
        <v>0</v>
      </c>
      <c r="E127" s="142">
        <f t="shared" si="6"/>
        <v>82920.2</v>
      </c>
      <c r="F127" s="142">
        <f t="shared" si="6"/>
        <v>82920.2</v>
      </c>
      <c r="G127" s="142">
        <f t="shared" si="6"/>
        <v>20593.3</v>
      </c>
      <c r="H127" s="142">
        <f t="shared" si="6"/>
        <v>20593.3</v>
      </c>
      <c r="I127" s="129"/>
      <c r="J127" s="1">
        <f>SUM(J128:J135)</f>
        <v>0</v>
      </c>
      <c r="K127" s="2">
        <f>SUM(K128:K135)</f>
        <v>0</v>
      </c>
      <c r="L127" s="3"/>
    </row>
    <row r="128" spans="1:12" ht="69.75" hidden="1" customHeight="1">
      <c r="A128" s="6"/>
      <c r="B128" s="15"/>
      <c r="C128" s="44"/>
      <c r="D128" s="44"/>
      <c r="E128" s="56"/>
      <c r="F128" s="56"/>
      <c r="G128" s="56">
        <v>96</v>
      </c>
      <c r="H128" s="56">
        <v>96</v>
      </c>
      <c r="I128" s="15" t="s">
        <v>128</v>
      </c>
      <c r="J128" s="3"/>
      <c r="K128" s="2"/>
      <c r="L128" s="16" t="s">
        <v>56</v>
      </c>
    </row>
    <row r="129" spans="1:12" ht="77.25" hidden="1" customHeight="1">
      <c r="A129" s="6"/>
      <c r="B129" s="15" t="s">
        <v>130</v>
      </c>
      <c r="C129" s="44"/>
      <c r="D129" s="44"/>
      <c r="E129" s="56"/>
      <c r="F129" s="56">
        <f>35000+13000</f>
        <v>48000</v>
      </c>
      <c r="G129" s="56"/>
      <c r="I129" s="15" t="s">
        <v>341</v>
      </c>
      <c r="J129" s="3"/>
      <c r="K129" s="2"/>
      <c r="L129" s="16" t="s">
        <v>56</v>
      </c>
    </row>
    <row r="130" spans="1:12" ht="64.5" hidden="1" customHeight="1">
      <c r="A130" s="6"/>
      <c r="B130" s="15" t="s">
        <v>131</v>
      </c>
      <c r="C130" s="44"/>
      <c r="D130" s="44"/>
      <c r="E130" s="56"/>
      <c r="F130" s="56">
        <v>5000</v>
      </c>
      <c r="G130" s="56"/>
      <c r="H130" s="3"/>
      <c r="I130" s="15" t="s">
        <v>342</v>
      </c>
      <c r="J130" s="3"/>
      <c r="K130" s="2"/>
      <c r="L130" s="3" t="s">
        <v>55</v>
      </c>
    </row>
    <row r="131" spans="1:12" ht="79.5" customHeight="1">
      <c r="A131" s="6"/>
      <c r="B131" s="15" t="s">
        <v>132</v>
      </c>
      <c r="C131" s="44"/>
      <c r="D131" s="44"/>
      <c r="E131" s="56">
        <f>22395+40000+13000</f>
        <v>75395</v>
      </c>
      <c r="F131" s="56"/>
      <c r="G131" s="56"/>
      <c r="H131" s="56"/>
      <c r="I131" s="15" t="s">
        <v>343</v>
      </c>
      <c r="J131" s="3"/>
      <c r="K131" s="2"/>
      <c r="L131" s="45"/>
    </row>
    <row r="132" spans="1:12" ht="40.5" customHeight="1">
      <c r="A132" s="20"/>
      <c r="B132" s="5" t="s">
        <v>153</v>
      </c>
      <c r="C132" s="44"/>
      <c r="D132" s="44"/>
      <c r="E132" s="56">
        <v>7525.2</v>
      </c>
      <c r="F132" s="56"/>
      <c r="G132" s="44"/>
      <c r="H132" s="44"/>
      <c r="I132" s="15" t="s">
        <v>310</v>
      </c>
      <c r="J132" s="3"/>
      <c r="K132" s="2"/>
      <c r="L132" s="16" t="s">
        <v>56</v>
      </c>
    </row>
    <row r="133" spans="1:12" ht="39" hidden="1" customHeight="1">
      <c r="A133" s="20"/>
      <c r="B133" s="15" t="s">
        <v>320</v>
      </c>
      <c r="C133" s="44"/>
      <c r="D133" s="44"/>
      <c r="E133" s="56"/>
      <c r="F133" s="56">
        <v>29920.2</v>
      </c>
      <c r="G133" s="44"/>
      <c r="H133" s="44"/>
      <c r="I133" s="15" t="s">
        <v>198</v>
      </c>
      <c r="J133" s="3"/>
      <c r="K133" s="2"/>
      <c r="L133" s="16"/>
    </row>
    <row r="134" spans="1:12" ht="39" hidden="1" customHeight="1">
      <c r="A134" s="20"/>
      <c r="B134" s="15" t="s">
        <v>154</v>
      </c>
      <c r="C134" s="44"/>
      <c r="D134" s="44"/>
      <c r="E134" s="56"/>
      <c r="F134" s="211"/>
      <c r="G134" s="56">
        <v>14100</v>
      </c>
      <c r="H134" s="56">
        <v>14100</v>
      </c>
      <c r="I134" s="15" t="s">
        <v>299</v>
      </c>
      <c r="J134" s="3"/>
      <c r="K134" s="2"/>
      <c r="L134" s="3" t="s">
        <v>55</v>
      </c>
    </row>
    <row r="135" spans="1:12" ht="144" hidden="1" customHeight="1">
      <c r="A135" s="6"/>
      <c r="B135" s="15" t="s">
        <v>180</v>
      </c>
      <c r="C135" s="44"/>
      <c r="D135" s="44"/>
      <c r="E135" s="56"/>
      <c r="F135" s="56"/>
      <c r="G135" s="44">
        <v>6397.3</v>
      </c>
      <c r="H135" s="44">
        <v>6397.3</v>
      </c>
      <c r="I135" s="15" t="s">
        <v>199</v>
      </c>
      <c r="J135" s="56"/>
      <c r="K135" s="2"/>
      <c r="L135" s="45" t="s">
        <v>63</v>
      </c>
    </row>
    <row r="136" spans="1:12" ht="39" customHeight="1">
      <c r="A136" s="9">
        <v>909</v>
      </c>
      <c r="B136" s="35" t="s">
        <v>7</v>
      </c>
      <c r="C136" s="1">
        <f>SUM(C137:C171)</f>
        <v>-146752.5</v>
      </c>
      <c r="D136" s="1">
        <f t="shared" ref="D136:H136" si="7">SUM(D137:D171)</f>
        <v>0</v>
      </c>
      <c r="E136" s="142">
        <f t="shared" si="7"/>
        <v>48522.299999999996</v>
      </c>
      <c r="F136" s="142">
        <f t="shared" si="7"/>
        <v>66663.3</v>
      </c>
      <c r="G136" s="1">
        <f t="shared" si="7"/>
        <v>22838.3</v>
      </c>
      <c r="H136" s="1">
        <f t="shared" si="7"/>
        <v>22838.3</v>
      </c>
      <c r="I136" s="15"/>
      <c r="J136" s="1">
        <f>SUM(J137:J171)</f>
        <v>0</v>
      </c>
      <c r="K136" s="2">
        <f>SUM(K137:K171)</f>
        <v>3662</v>
      </c>
      <c r="L136" s="3"/>
    </row>
    <row r="137" spans="1:12" ht="17.25" hidden="1" customHeight="1">
      <c r="A137" s="9"/>
      <c r="B137" s="37"/>
      <c r="C137" s="56">
        <v>3968</v>
      </c>
      <c r="D137" s="44"/>
      <c r="E137" s="56"/>
      <c r="F137" s="56"/>
      <c r="G137" s="44"/>
      <c r="H137" s="156"/>
      <c r="I137" s="15" t="s">
        <v>164</v>
      </c>
      <c r="J137" s="1"/>
      <c r="K137" s="2"/>
      <c r="L137" s="3"/>
    </row>
    <row r="138" spans="1:12" ht="37.5" hidden="1" customHeight="1">
      <c r="A138" s="9"/>
      <c r="B138" s="5" t="s">
        <v>200</v>
      </c>
      <c r="C138" s="56"/>
      <c r="D138" s="56"/>
      <c r="E138" s="56"/>
      <c r="F138" s="56">
        <v>53.1</v>
      </c>
      <c r="G138" s="56"/>
      <c r="H138" s="156"/>
      <c r="I138" s="15" t="s">
        <v>344</v>
      </c>
      <c r="J138" s="1"/>
      <c r="K138" s="2"/>
      <c r="L138" s="3"/>
    </row>
    <row r="139" spans="1:12" ht="38.25" hidden="1" customHeight="1">
      <c r="A139" s="9"/>
      <c r="B139" s="5" t="s">
        <v>192</v>
      </c>
      <c r="C139" s="56"/>
      <c r="D139" s="56"/>
      <c r="E139" s="56"/>
      <c r="F139" s="56">
        <v>969.7</v>
      </c>
      <c r="G139" s="56"/>
      <c r="H139" s="156"/>
      <c r="I139" s="15" t="s">
        <v>340</v>
      </c>
      <c r="J139" s="1"/>
      <c r="K139" s="2"/>
      <c r="L139" s="3"/>
    </row>
    <row r="140" spans="1:12" ht="51.75" hidden="1" customHeight="1">
      <c r="A140" s="9"/>
      <c r="B140" s="5" t="s">
        <v>193</v>
      </c>
      <c r="C140" s="56"/>
      <c r="D140" s="56"/>
      <c r="E140" s="56"/>
      <c r="F140" s="56">
        <v>8905.7999999999993</v>
      </c>
      <c r="G140" s="56"/>
      <c r="H140" s="156"/>
      <c r="I140" s="15" t="s">
        <v>340</v>
      </c>
      <c r="J140" s="1"/>
      <c r="K140" s="2"/>
      <c r="L140" s="3"/>
    </row>
    <row r="141" spans="1:12" ht="29.25" hidden="1" customHeight="1">
      <c r="A141" s="9"/>
      <c r="B141" s="5" t="s">
        <v>115</v>
      </c>
      <c r="C141" s="44">
        <v>632.6</v>
      </c>
      <c r="D141" s="56"/>
      <c r="E141" s="56"/>
      <c r="F141" s="56"/>
      <c r="G141" s="56"/>
      <c r="H141" s="156"/>
      <c r="I141" s="15" t="s">
        <v>185</v>
      </c>
      <c r="J141" s="1"/>
      <c r="K141" s="2"/>
      <c r="L141" s="3"/>
    </row>
    <row r="142" spans="1:12" ht="29.25" hidden="1" customHeight="1">
      <c r="A142" s="9"/>
      <c r="B142" s="5" t="s">
        <v>186</v>
      </c>
      <c r="C142" s="44">
        <v>-202.2</v>
      </c>
      <c r="D142" s="56"/>
      <c r="E142" s="56"/>
      <c r="F142" s="56"/>
      <c r="G142" s="56"/>
      <c r="H142" s="156"/>
      <c r="I142" s="15" t="s">
        <v>187</v>
      </c>
      <c r="J142" s="1"/>
      <c r="K142" s="2"/>
      <c r="L142" s="3"/>
    </row>
    <row r="143" spans="1:12" ht="39.75" hidden="1" customHeight="1">
      <c r="A143" s="9"/>
      <c r="B143" s="5" t="s">
        <v>321</v>
      </c>
      <c r="C143" s="56"/>
      <c r="D143" s="56"/>
      <c r="E143" s="56"/>
      <c r="F143" s="56">
        <v>344</v>
      </c>
      <c r="G143" s="56"/>
      <c r="H143" s="156"/>
      <c r="I143" s="15" t="s">
        <v>231</v>
      </c>
      <c r="J143" s="1"/>
      <c r="K143" s="2"/>
      <c r="L143" s="3"/>
    </row>
    <row r="144" spans="1:12" ht="39" hidden="1" customHeight="1">
      <c r="A144" s="9"/>
      <c r="B144" s="5" t="s">
        <v>322</v>
      </c>
      <c r="C144" s="56"/>
      <c r="D144" s="56"/>
      <c r="E144" s="56"/>
      <c r="F144" s="56">
        <v>160.30000000000001</v>
      </c>
      <c r="G144" s="56"/>
      <c r="H144" s="156"/>
      <c r="I144" s="15" t="s">
        <v>212</v>
      </c>
      <c r="J144" s="1"/>
      <c r="K144" s="2"/>
      <c r="L144" s="3"/>
    </row>
    <row r="145" spans="1:12" ht="42" hidden="1" customHeight="1">
      <c r="A145" s="9"/>
      <c r="B145" s="5" t="s">
        <v>110</v>
      </c>
      <c r="C145" s="44">
        <v>22.5</v>
      </c>
      <c r="D145" s="56"/>
      <c r="E145" s="56"/>
      <c r="F145" s="56"/>
      <c r="G145" s="56"/>
      <c r="H145" s="156"/>
      <c r="I145" s="15" t="s">
        <v>111</v>
      </c>
      <c r="J145" s="1"/>
      <c r="K145" s="2"/>
      <c r="L145" s="3"/>
    </row>
    <row r="146" spans="1:12" ht="64.5" customHeight="1">
      <c r="A146" s="9"/>
      <c r="B146" s="5" t="s">
        <v>112</v>
      </c>
      <c r="C146" s="44"/>
      <c r="D146" s="44"/>
      <c r="E146" s="56">
        <v>358</v>
      </c>
      <c r="F146" s="56"/>
      <c r="G146" s="56"/>
      <c r="H146" s="142"/>
      <c r="I146" s="15" t="s">
        <v>232</v>
      </c>
      <c r="J146" s="1"/>
      <c r="K146" s="2"/>
      <c r="L146" s="3"/>
    </row>
    <row r="147" spans="1:12" ht="38.25" hidden="1" customHeight="1">
      <c r="A147" s="9"/>
      <c r="B147" s="178" t="s">
        <v>113</v>
      </c>
      <c r="C147" s="44"/>
      <c r="D147" s="44"/>
      <c r="E147" s="56"/>
      <c r="F147" s="56">
        <f>24909.9+1361</f>
        <v>26270.9</v>
      </c>
      <c r="G147" s="56"/>
      <c r="H147" s="142"/>
      <c r="I147" s="15" t="s">
        <v>340</v>
      </c>
      <c r="J147" s="1"/>
      <c r="K147" s="2"/>
      <c r="L147" s="3"/>
    </row>
    <row r="148" spans="1:12" s="189" customFormat="1" ht="15" hidden="1" customHeight="1">
      <c r="A148" s="188"/>
      <c r="B148" s="130"/>
      <c r="C148" s="183"/>
      <c r="D148" s="183"/>
      <c r="E148" s="184"/>
      <c r="F148" s="214"/>
      <c r="G148" s="184">
        <v>3867</v>
      </c>
      <c r="H148" s="184">
        <v>3867</v>
      </c>
      <c r="I148" s="182" t="s">
        <v>201</v>
      </c>
      <c r="J148" s="190"/>
      <c r="K148" s="191"/>
      <c r="L148" s="192"/>
    </row>
    <row r="149" spans="1:12" ht="39.75" customHeight="1">
      <c r="A149" s="6"/>
      <c r="B149" s="201" t="s">
        <v>323</v>
      </c>
      <c r="C149" s="44"/>
      <c r="D149" s="44"/>
      <c r="E149" s="56">
        <f>3243.6+1361</f>
        <v>4604.6000000000004</v>
      </c>
      <c r="F149" s="56"/>
      <c r="G149" s="56"/>
      <c r="H149" s="56"/>
      <c r="I149" s="15" t="s">
        <v>279</v>
      </c>
      <c r="J149" s="3"/>
      <c r="K149" s="7"/>
      <c r="L149" s="3"/>
    </row>
    <row r="150" spans="1:12" s="189" customFormat="1" ht="23.25" hidden="1" customHeight="1">
      <c r="A150" s="193"/>
      <c r="B150" s="130"/>
      <c r="C150" s="183"/>
      <c r="D150" s="183"/>
      <c r="E150" s="214"/>
      <c r="F150" s="184"/>
      <c r="G150" s="184">
        <v>250</v>
      </c>
      <c r="H150" s="184">
        <v>250</v>
      </c>
      <c r="I150" s="182" t="s">
        <v>201</v>
      </c>
      <c r="J150" s="192"/>
      <c r="K150" s="194"/>
      <c r="L150" s="192"/>
    </row>
    <row r="151" spans="1:12" ht="53.25" hidden="1" customHeight="1">
      <c r="A151" s="6"/>
      <c r="B151" s="5" t="s">
        <v>114</v>
      </c>
      <c r="C151" s="44"/>
      <c r="D151" s="44"/>
      <c r="E151" s="56"/>
      <c r="F151" s="56"/>
      <c r="G151" s="56">
        <v>154</v>
      </c>
      <c r="H151" s="56">
        <v>154</v>
      </c>
      <c r="I151" s="15" t="s">
        <v>201</v>
      </c>
      <c r="J151" s="1"/>
      <c r="K151" s="7"/>
      <c r="L151" s="3"/>
    </row>
    <row r="152" spans="1:12" ht="79.5" hidden="1" customHeight="1">
      <c r="A152" s="6"/>
      <c r="B152" s="5" t="s">
        <v>115</v>
      </c>
      <c r="C152" s="44"/>
      <c r="D152" s="44"/>
      <c r="E152" s="56"/>
      <c r="F152" s="56"/>
      <c r="G152" s="56">
        <v>630</v>
      </c>
      <c r="H152" s="56">
        <v>630</v>
      </c>
      <c r="I152" s="15" t="s">
        <v>201</v>
      </c>
      <c r="J152" s="1"/>
      <c r="K152" s="7"/>
      <c r="L152" s="65" t="s">
        <v>65</v>
      </c>
    </row>
    <row r="153" spans="1:12" ht="28.5" hidden="1" customHeight="1">
      <c r="A153" s="6"/>
      <c r="B153" s="5" t="s">
        <v>116</v>
      </c>
      <c r="C153" s="44"/>
      <c r="D153" s="44"/>
      <c r="E153" s="56"/>
      <c r="F153" s="56">
        <v>170</v>
      </c>
      <c r="G153" s="56"/>
      <c r="H153" s="56"/>
      <c r="I153" s="15" t="s">
        <v>340</v>
      </c>
      <c r="J153" s="1"/>
      <c r="K153" s="7"/>
      <c r="L153" s="65"/>
    </row>
    <row r="154" spans="1:12" ht="29.25" hidden="1" customHeight="1">
      <c r="A154" s="6"/>
      <c r="B154" s="5" t="s">
        <v>116</v>
      </c>
      <c r="C154" s="44"/>
      <c r="D154" s="44"/>
      <c r="E154" s="56"/>
      <c r="F154" s="211"/>
      <c r="G154" s="56">
        <v>13115</v>
      </c>
      <c r="H154" s="56">
        <v>13115</v>
      </c>
      <c r="I154" s="15" t="s">
        <v>201</v>
      </c>
      <c r="J154" s="1"/>
      <c r="K154" s="7"/>
      <c r="L154" s="65"/>
    </row>
    <row r="155" spans="1:12" ht="40.5" hidden="1" customHeight="1">
      <c r="A155" s="6"/>
      <c r="B155" s="5" t="s">
        <v>117</v>
      </c>
      <c r="C155" s="44"/>
      <c r="D155" s="44"/>
      <c r="E155" s="56"/>
      <c r="F155" s="56">
        <v>5</v>
      </c>
      <c r="G155" s="56"/>
      <c r="H155" s="56"/>
      <c r="I155" s="15" t="s">
        <v>340</v>
      </c>
      <c r="J155" s="1"/>
      <c r="K155" s="7"/>
      <c r="L155" s="65"/>
    </row>
    <row r="156" spans="1:12" ht="41.25" hidden="1" customHeight="1">
      <c r="A156" s="6"/>
      <c r="B156" s="5" t="s">
        <v>117</v>
      </c>
      <c r="C156" s="44"/>
      <c r="D156" s="44"/>
      <c r="E156" s="56"/>
      <c r="F156" s="211"/>
      <c r="G156" s="56">
        <v>346</v>
      </c>
      <c r="H156" s="56">
        <v>346</v>
      </c>
      <c r="I156" s="15" t="s">
        <v>201</v>
      </c>
      <c r="J156" s="1"/>
      <c r="K156" s="7"/>
      <c r="L156" s="65"/>
    </row>
    <row r="157" spans="1:12" ht="66" hidden="1" customHeight="1">
      <c r="A157" s="6"/>
      <c r="B157" s="5" t="s">
        <v>118</v>
      </c>
      <c r="C157" s="44"/>
      <c r="D157" s="44"/>
      <c r="E157" s="56"/>
      <c r="F157" s="56"/>
      <c r="G157" s="56">
        <v>1387</v>
      </c>
      <c r="H157" s="56">
        <v>1387</v>
      </c>
      <c r="I157" s="15" t="s">
        <v>201</v>
      </c>
      <c r="J157" s="1"/>
      <c r="K157" s="7"/>
      <c r="L157" s="65"/>
    </row>
    <row r="158" spans="1:12" ht="15.75" customHeight="1">
      <c r="A158" s="14"/>
      <c r="B158" s="5" t="s">
        <v>359</v>
      </c>
      <c r="C158" s="44"/>
      <c r="D158" s="44"/>
      <c r="E158" s="56">
        <v>200</v>
      </c>
      <c r="F158" s="56"/>
      <c r="G158" s="44"/>
      <c r="H158" s="3"/>
      <c r="I158" s="15" t="s">
        <v>213</v>
      </c>
      <c r="J158" s="3"/>
      <c r="K158" s="7">
        <v>1831</v>
      </c>
      <c r="L158" s="3" t="s">
        <v>55</v>
      </c>
    </row>
    <row r="159" spans="1:12" ht="44.25" hidden="1" customHeight="1">
      <c r="A159" s="6"/>
      <c r="B159" s="5"/>
      <c r="C159" s="44"/>
      <c r="D159" s="44"/>
      <c r="E159" s="56"/>
      <c r="F159" s="56"/>
      <c r="G159" s="44">
        <v>39.299999999999997</v>
      </c>
      <c r="H159" s="3">
        <v>39.299999999999997</v>
      </c>
      <c r="I159" s="15" t="s">
        <v>233</v>
      </c>
      <c r="J159" s="3"/>
      <c r="K159" s="7"/>
      <c r="L159" s="3" t="s">
        <v>55</v>
      </c>
    </row>
    <row r="160" spans="1:12" ht="53.25" hidden="1" customHeight="1">
      <c r="A160" s="6"/>
      <c r="B160" s="5" t="s">
        <v>313</v>
      </c>
      <c r="C160" s="44"/>
      <c r="D160" s="44"/>
      <c r="E160" s="56"/>
      <c r="F160" s="56">
        <f>90.7+144.8</f>
        <v>235.5</v>
      </c>
      <c r="G160" s="44"/>
      <c r="H160" s="3"/>
      <c r="I160" s="15" t="s">
        <v>345</v>
      </c>
      <c r="J160" s="3"/>
      <c r="K160" s="7"/>
      <c r="L160" s="3" t="s">
        <v>55</v>
      </c>
    </row>
    <row r="161" spans="1:12" ht="66.75" hidden="1" customHeight="1">
      <c r="A161" s="6"/>
      <c r="B161" s="5" t="s">
        <v>183</v>
      </c>
      <c r="C161" s="44">
        <v>-151173.4</v>
      </c>
      <c r="D161" s="44"/>
      <c r="E161" s="56"/>
      <c r="F161" s="56"/>
      <c r="G161" s="44"/>
      <c r="H161" s="44"/>
      <c r="I161" s="15" t="s">
        <v>184</v>
      </c>
      <c r="J161" s="1"/>
      <c r="K161" s="7"/>
      <c r="L161" s="45"/>
    </row>
    <row r="162" spans="1:12" ht="15.75" hidden="1" customHeight="1">
      <c r="A162" s="6"/>
      <c r="B162" s="5"/>
      <c r="C162" s="44"/>
      <c r="D162" s="44"/>
      <c r="E162" s="56"/>
      <c r="F162" s="56"/>
      <c r="G162" s="44"/>
      <c r="H162" s="157"/>
      <c r="I162" s="15"/>
      <c r="J162" s="1"/>
      <c r="K162" s="7"/>
      <c r="L162" s="45"/>
    </row>
    <row r="163" spans="1:12" ht="15.75" hidden="1" customHeight="1">
      <c r="A163" s="6"/>
      <c r="B163" s="5"/>
      <c r="C163" s="44"/>
      <c r="D163" s="44"/>
      <c r="E163" s="56"/>
      <c r="F163" s="56"/>
      <c r="G163" s="44"/>
      <c r="H163" s="158"/>
      <c r="I163" s="15"/>
      <c r="J163" s="3"/>
      <c r="K163" s="7"/>
      <c r="L163" s="3"/>
    </row>
    <row r="164" spans="1:12" ht="12.75" hidden="1" customHeight="1">
      <c r="A164" s="6"/>
      <c r="B164" s="5"/>
      <c r="C164" s="44"/>
      <c r="D164" s="44"/>
      <c r="E164" s="56"/>
      <c r="F164" s="56"/>
      <c r="G164" s="44"/>
      <c r="H164" s="3"/>
      <c r="I164" s="15"/>
      <c r="J164" s="3"/>
      <c r="K164" s="7"/>
      <c r="L164" s="3"/>
    </row>
    <row r="165" spans="1:12" ht="53.25" customHeight="1">
      <c r="A165" s="14"/>
      <c r="B165" s="5" t="s">
        <v>133</v>
      </c>
      <c r="C165" s="44"/>
      <c r="D165" s="44"/>
      <c r="E165" s="56">
        <v>43359.7</v>
      </c>
      <c r="F165" s="56"/>
      <c r="G165" s="56"/>
      <c r="H165" s="56"/>
      <c r="I165" s="15" t="s">
        <v>346</v>
      </c>
      <c r="J165" s="3"/>
      <c r="K165" s="7">
        <v>1831</v>
      </c>
      <c r="L165" s="3" t="s">
        <v>55</v>
      </c>
    </row>
    <row r="166" spans="1:12" ht="69" hidden="1" customHeight="1">
      <c r="A166" s="14"/>
      <c r="B166" s="201" t="s">
        <v>134</v>
      </c>
      <c r="C166" s="44"/>
      <c r="D166" s="44"/>
      <c r="E166" s="56"/>
      <c r="F166" s="56">
        <v>29549</v>
      </c>
      <c r="G166" s="56"/>
      <c r="H166" s="56"/>
      <c r="I166" s="15" t="s">
        <v>347</v>
      </c>
      <c r="J166" s="3"/>
      <c r="K166" s="7"/>
      <c r="L166" s="3"/>
    </row>
    <row r="167" spans="1:12" ht="64.5" hidden="1" customHeight="1">
      <c r="A167" s="6"/>
      <c r="B167" s="130"/>
      <c r="C167" s="44"/>
      <c r="D167" s="44"/>
      <c r="E167" s="56"/>
      <c r="F167" s="211"/>
      <c r="G167" s="56">
        <v>3050</v>
      </c>
      <c r="H167" s="56">
        <v>3050</v>
      </c>
      <c r="I167" s="15" t="s">
        <v>201</v>
      </c>
      <c r="J167" s="3"/>
      <c r="K167" s="7"/>
      <c r="L167" s="3" t="s">
        <v>55</v>
      </c>
    </row>
    <row r="168" spans="1:12" ht="15.75" hidden="1" customHeight="1">
      <c r="A168" s="6"/>
      <c r="B168" s="60"/>
      <c r="C168" s="158"/>
      <c r="D168" s="158"/>
      <c r="E168" s="168"/>
      <c r="F168" s="150"/>
      <c r="G168" s="157"/>
      <c r="H168" s="158"/>
      <c r="I168" s="15"/>
      <c r="J168" s="3"/>
      <c r="K168" s="7"/>
      <c r="L168" s="3"/>
    </row>
    <row r="169" spans="1:12" ht="15.75" hidden="1" customHeight="1">
      <c r="A169" s="6"/>
      <c r="B169" s="60"/>
      <c r="C169" s="158"/>
      <c r="D169" s="158"/>
      <c r="E169" s="168"/>
      <c r="F169" s="150"/>
      <c r="G169" s="157"/>
      <c r="H169" s="158"/>
      <c r="I169" s="15"/>
      <c r="J169" s="3"/>
      <c r="K169" s="7"/>
      <c r="L169" s="3"/>
    </row>
    <row r="170" spans="1:12" ht="15.75" hidden="1" customHeight="1">
      <c r="A170" s="6"/>
      <c r="B170" s="60"/>
      <c r="C170" s="158"/>
      <c r="D170" s="158"/>
      <c r="E170" s="168"/>
      <c r="F170" s="150"/>
      <c r="G170" s="157"/>
      <c r="H170" s="158"/>
      <c r="I170" s="15"/>
      <c r="J170" s="3"/>
      <c r="K170" s="7"/>
      <c r="L170" s="3"/>
    </row>
    <row r="171" spans="1:12" ht="0.75" hidden="1" customHeight="1">
      <c r="A171" s="6"/>
      <c r="B171" s="45"/>
      <c r="C171" s="3"/>
      <c r="D171" s="3"/>
      <c r="E171" s="56"/>
      <c r="F171" s="56"/>
      <c r="G171" s="1"/>
      <c r="H171" s="3"/>
      <c r="I171" s="15"/>
      <c r="J171" s="1"/>
      <c r="K171" s="7"/>
      <c r="L171" s="3"/>
    </row>
    <row r="172" spans="1:12" ht="19.5" hidden="1" customHeight="1">
      <c r="A172" s="9">
        <v>910</v>
      </c>
      <c r="B172" s="35" t="s">
        <v>25</v>
      </c>
      <c r="C172" s="143">
        <f>SUM(C173)</f>
        <v>0</v>
      </c>
      <c r="D172" s="143">
        <f t="shared" ref="D172:H172" si="8">SUM(D173)</f>
        <v>0</v>
      </c>
      <c r="E172" s="142">
        <f t="shared" si="8"/>
        <v>0</v>
      </c>
      <c r="F172" s="142">
        <f t="shared" si="8"/>
        <v>0</v>
      </c>
      <c r="G172" s="143">
        <f t="shared" si="8"/>
        <v>0</v>
      </c>
      <c r="H172" s="143">
        <f t="shared" si="8"/>
        <v>0</v>
      </c>
      <c r="I172" s="15"/>
      <c r="J172" s="1"/>
      <c r="K172" s="2"/>
      <c r="L172" s="3"/>
    </row>
    <row r="173" spans="1:12" ht="15" hidden="1" customHeight="1">
      <c r="A173" s="6"/>
      <c r="B173" s="66"/>
      <c r="C173" s="1"/>
      <c r="D173" s="1"/>
      <c r="E173" s="142"/>
      <c r="F173" s="142"/>
      <c r="G173" s="1"/>
      <c r="H173" s="3"/>
      <c r="I173" s="15"/>
      <c r="J173" s="1"/>
      <c r="K173" s="2"/>
      <c r="L173" s="3"/>
    </row>
    <row r="174" spans="1:12" ht="27.75" customHeight="1">
      <c r="A174" s="9">
        <v>911</v>
      </c>
      <c r="B174" s="35" t="s">
        <v>209</v>
      </c>
      <c r="C174" s="142">
        <f t="shared" ref="C174:H174" si="9">SUM(C175:C180)</f>
        <v>0</v>
      </c>
      <c r="D174" s="142">
        <f t="shared" si="9"/>
        <v>0</v>
      </c>
      <c r="E174" s="142">
        <f t="shared" si="9"/>
        <v>6261</v>
      </c>
      <c r="F174" s="142">
        <f t="shared" si="9"/>
        <v>4782.2</v>
      </c>
      <c r="G174" s="142">
        <f t="shared" si="9"/>
        <v>3180</v>
      </c>
      <c r="H174" s="142">
        <f t="shared" si="9"/>
        <v>680</v>
      </c>
      <c r="I174" s="129"/>
      <c r="J174" s="1">
        <f>SUM(J175:J179)</f>
        <v>0</v>
      </c>
      <c r="K174" s="2">
        <f>SUM(K175:K179)</f>
        <v>0</v>
      </c>
      <c r="L174" s="3"/>
    </row>
    <row r="175" spans="1:12" ht="29.25" hidden="1" customHeight="1">
      <c r="A175" s="18"/>
      <c r="B175" s="199" t="s">
        <v>81</v>
      </c>
      <c r="C175" s="44"/>
      <c r="D175" s="44"/>
      <c r="E175" s="211"/>
      <c r="F175" s="56"/>
      <c r="G175" s="56">
        <v>680</v>
      </c>
      <c r="H175" s="44">
        <v>680</v>
      </c>
      <c r="I175" s="15" t="s">
        <v>234</v>
      </c>
      <c r="J175" s="3"/>
      <c r="K175" s="2"/>
      <c r="L175" s="3" t="s">
        <v>55</v>
      </c>
    </row>
    <row r="176" spans="1:12" ht="41.25" hidden="1" customHeight="1">
      <c r="A176" s="19"/>
      <c r="B176" s="200"/>
      <c r="C176" s="44"/>
      <c r="D176" s="44"/>
      <c r="E176" s="56"/>
      <c r="F176" s="56"/>
      <c r="G176" s="56">
        <v>2500</v>
      </c>
      <c r="H176" s="44"/>
      <c r="I176" s="15" t="s">
        <v>152</v>
      </c>
      <c r="J176" s="3"/>
      <c r="K176" s="2"/>
      <c r="L176" s="3"/>
    </row>
    <row r="177" spans="1:12" ht="64.5" customHeight="1">
      <c r="A177" s="6"/>
      <c r="B177" s="199" t="s">
        <v>81</v>
      </c>
      <c r="C177" s="44"/>
      <c r="D177" s="44"/>
      <c r="E177" s="56">
        <v>3850</v>
      </c>
      <c r="F177" s="56"/>
      <c r="G177" s="44"/>
      <c r="H177" s="44"/>
      <c r="I177" s="15" t="s">
        <v>324</v>
      </c>
      <c r="J177" s="3"/>
      <c r="K177" s="2"/>
      <c r="L177" s="3"/>
    </row>
    <row r="178" spans="1:12" ht="39.75" hidden="1" customHeight="1">
      <c r="A178" s="14"/>
      <c r="B178" s="15" t="s">
        <v>325</v>
      </c>
      <c r="C178" s="44"/>
      <c r="D178" s="44"/>
      <c r="E178" s="56"/>
      <c r="F178" s="56">
        <v>4782.2</v>
      </c>
      <c r="G178" s="44"/>
      <c r="H178" s="44"/>
      <c r="I178" s="15" t="s">
        <v>348</v>
      </c>
      <c r="J178" s="3"/>
      <c r="K178" s="2"/>
      <c r="L178" s="3" t="s">
        <v>55</v>
      </c>
    </row>
    <row r="179" spans="1:12" ht="27" customHeight="1">
      <c r="A179" s="6"/>
      <c r="B179" s="15" t="s">
        <v>349</v>
      </c>
      <c r="C179" s="44"/>
      <c r="D179" s="44"/>
      <c r="E179" s="56">
        <v>2411</v>
      </c>
      <c r="F179" s="56"/>
      <c r="G179" s="44"/>
      <c r="H179" s="44"/>
      <c r="I179" s="15" t="s">
        <v>350</v>
      </c>
      <c r="J179" s="3"/>
      <c r="K179" s="2"/>
      <c r="L179" s="3" t="s">
        <v>55</v>
      </c>
    </row>
    <row r="180" spans="1:12" hidden="1">
      <c r="A180" s="6"/>
      <c r="B180" s="66"/>
      <c r="C180" s="1"/>
      <c r="D180" s="1"/>
      <c r="E180" s="142"/>
      <c r="F180" s="142"/>
      <c r="G180" s="1"/>
      <c r="H180" s="3"/>
      <c r="I180" s="15"/>
      <c r="J180" s="1"/>
      <c r="K180" s="2"/>
      <c r="L180" s="3" t="s">
        <v>55</v>
      </c>
    </row>
    <row r="181" spans="1:12" ht="25.5">
      <c r="A181" s="9">
        <v>913</v>
      </c>
      <c r="B181" s="35" t="s">
        <v>26</v>
      </c>
      <c r="C181" s="142">
        <f t="shared" ref="C181:H181" si="10">SUM(C182:C185)</f>
        <v>0</v>
      </c>
      <c r="D181" s="142">
        <f t="shared" si="10"/>
        <v>0</v>
      </c>
      <c r="E181" s="142">
        <f t="shared" si="10"/>
        <v>250</v>
      </c>
      <c r="F181" s="142">
        <f t="shared" si="10"/>
        <v>0</v>
      </c>
      <c r="G181" s="142">
        <f t="shared" si="10"/>
        <v>314</v>
      </c>
      <c r="H181" s="142">
        <f t="shared" si="10"/>
        <v>180</v>
      </c>
      <c r="I181" s="129"/>
      <c r="J181" s="1">
        <f>SUM(J185:J185)</f>
        <v>0</v>
      </c>
      <c r="K181" s="2">
        <f>SUM(K185:K185)</f>
        <v>0</v>
      </c>
      <c r="L181" s="3"/>
    </row>
    <row r="182" spans="1:12" ht="26.25" customHeight="1">
      <c r="A182" s="6"/>
      <c r="B182" s="41"/>
      <c r="C182" s="44"/>
      <c r="D182" s="44"/>
      <c r="E182" s="56">
        <v>250</v>
      </c>
      <c r="F182" s="56"/>
      <c r="G182" s="56"/>
      <c r="H182" s="56"/>
      <c r="I182" s="15" t="s">
        <v>203</v>
      </c>
      <c r="J182" s="3"/>
      <c r="K182" s="7"/>
      <c r="L182" s="59"/>
    </row>
    <row r="183" spans="1:12" ht="28.5" hidden="1" customHeight="1">
      <c r="A183" s="6"/>
      <c r="B183" s="41"/>
      <c r="C183" s="44"/>
      <c r="D183" s="44"/>
      <c r="E183" s="56"/>
      <c r="F183" s="56"/>
      <c r="G183" s="56">
        <v>134</v>
      </c>
      <c r="H183" s="56"/>
      <c r="I183" s="15" t="s">
        <v>301</v>
      </c>
      <c r="J183" s="3"/>
      <c r="K183" s="7"/>
      <c r="L183" s="59"/>
    </row>
    <row r="184" spans="1:12" ht="15.75" hidden="1" customHeight="1">
      <c r="A184" s="6"/>
      <c r="B184" s="41"/>
      <c r="C184" s="44"/>
      <c r="D184" s="44"/>
      <c r="E184" s="56"/>
      <c r="F184" s="56"/>
      <c r="G184" s="56">
        <v>180</v>
      </c>
      <c r="H184" s="56">
        <v>180</v>
      </c>
      <c r="I184" s="15" t="s">
        <v>280</v>
      </c>
      <c r="J184" s="3"/>
      <c r="K184" s="7"/>
      <c r="L184" s="59"/>
    </row>
    <row r="185" spans="1:12" hidden="1">
      <c r="A185" s="6"/>
      <c r="B185" s="41"/>
      <c r="C185" s="3"/>
      <c r="D185" s="3"/>
      <c r="E185" s="56"/>
      <c r="F185" s="56"/>
      <c r="G185" s="3"/>
      <c r="H185" s="3"/>
      <c r="I185" s="15"/>
      <c r="J185" s="3"/>
      <c r="K185" s="7"/>
      <c r="L185" s="3" t="s">
        <v>55</v>
      </c>
    </row>
    <row r="186" spans="1:12" ht="15.75" customHeight="1">
      <c r="A186" s="9">
        <v>914</v>
      </c>
      <c r="B186" s="35" t="s">
        <v>0</v>
      </c>
      <c r="C186" s="142">
        <f>SUM(C187:C195)</f>
        <v>0</v>
      </c>
      <c r="D186" s="142">
        <f t="shared" ref="D186:H186" si="11">SUM(D187:D195)</f>
        <v>0</v>
      </c>
      <c r="E186" s="142">
        <f t="shared" si="11"/>
        <v>52721.600000000006</v>
      </c>
      <c r="F186" s="142">
        <f t="shared" si="11"/>
        <v>140.9</v>
      </c>
      <c r="G186" s="143">
        <f t="shared" si="11"/>
        <v>9229.2000000000007</v>
      </c>
      <c r="H186" s="142">
        <f t="shared" si="11"/>
        <v>5400</v>
      </c>
      <c r="I186" s="15"/>
      <c r="J186" s="1">
        <f>SUM(J187:J195)</f>
        <v>0</v>
      </c>
      <c r="K186" s="2">
        <f>SUM(K187:K195)</f>
        <v>0</v>
      </c>
      <c r="L186" s="3"/>
    </row>
    <row r="187" spans="1:12" ht="28.5" hidden="1" customHeight="1">
      <c r="A187" s="12"/>
      <c r="B187" s="67"/>
      <c r="C187" s="44"/>
      <c r="D187" s="44"/>
      <c r="E187" s="56"/>
      <c r="F187" s="56">
        <v>140.9</v>
      </c>
      <c r="G187" s="44"/>
      <c r="H187" s="44"/>
      <c r="I187" s="15" t="s">
        <v>351</v>
      </c>
      <c r="J187" s="3"/>
      <c r="K187" s="7"/>
      <c r="L187" s="59" t="s">
        <v>58</v>
      </c>
    </row>
    <row r="188" spans="1:12" ht="16.5" customHeight="1">
      <c r="A188" s="12"/>
      <c r="B188" s="15"/>
      <c r="C188" s="44"/>
      <c r="D188" s="44"/>
      <c r="E188" s="56">
        <v>4761</v>
      </c>
      <c r="F188" s="56"/>
      <c r="G188" s="44"/>
      <c r="H188" s="44"/>
      <c r="I188" s="15" t="s">
        <v>353</v>
      </c>
      <c r="J188" s="3"/>
      <c r="K188" s="7"/>
      <c r="L188" s="59" t="s">
        <v>59</v>
      </c>
    </row>
    <row r="189" spans="1:12" ht="29.25" hidden="1" customHeight="1">
      <c r="A189" s="6"/>
      <c r="B189" s="68"/>
      <c r="C189" s="44"/>
      <c r="D189" s="44"/>
      <c r="E189" s="56"/>
      <c r="F189" s="56"/>
      <c r="G189" s="44">
        <v>3829.2</v>
      </c>
      <c r="H189" s="44"/>
      <c r="I189" s="15" t="s">
        <v>235</v>
      </c>
      <c r="J189" s="3"/>
      <c r="K189" s="7"/>
      <c r="L189" s="59"/>
    </row>
    <row r="190" spans="1:12" ht="32.25" hidden="1" customHeight="1">
      <c r="A190" s="6"/>
      <c r="B190" s="68"/>
      <c r="C190" s="44"/>
      <c r="D190" s="44"/>
      <c r="E190" s="56"/>
      <c r="F190" s="56"/>
      <c r="G190" s="56">
        <v>200</v>
      </c>
      <c r="H190" s="56">
        <v>200</v>
      </c>
      <c r="I190" s="15" t="s">
        <v>236</v>
      </c>
      <c r="J190" s="3"/>
      <c r="K190" s="7"/>
      <c r="L190" s="59"/>
    </row>
    <row r="191" spans="1:12" ht="52.5" customHeight="1">
      <c r="A191" s="6"/>
      <c r="B191" s="68"/>
      <c r="C191" s="44"/>
      <c r="D191" s="44"/>
      <c r="E191" s="56">
        <v>9440.7999999999993</v>
      </c>
      <c r="F191" s="56"/>
      <c r="G191" s="44"/>
      <c r="H191" s="44"/>
      <c r="I191" s="15" t="s">
        <v>237</v>
      </c>
      <c r="J191" s="3"/>
      <c r="K191" s="7"/>
      <c r="L191" s="59"/>
    </row>
    <row r="192" spans="1:12" ht="27" customHeight="1">
      <c r="A192" s="6"/>
      <c r="B192" s="15"/>
      <c r="C192" s="44"/>
      <c r="D192" s="44"/>
      <c r="E192" s="56">
        <v>38485</v>
      </c>
      <c r="F192" s="56"/>
      <c r="G192" s="56"/>
      <c r="H192" s="56"/>
      <c r="I192" s="15" t="s">
        <v>281</v>
      </c>
      <c r="J192" s="1"/>
      <c r="K192" s="7"/>
      <c r="L192" s="3"/>
    </row>
    <row r="193" spans="1:12" ht="25.5" customHeight="1">
      <c r="A193" s="6"/>
      <c r="B193" s="15"/>
      <c r="C193" s="44"/>
      <c r="D193" s="44"/>
      <c r="E193" s="56">
        <v>34.799999999999997</v>
      </c>
      <c r="F193" s="56"/>
      <c r="G193" s="56"/>
      <c r="H193" s="56"/>
      <c r="I193" s="15" t="s">
        <v>238</v>
      </c>
      <c r="J193" s="1"/>
      <c r="K193" s="7"/>
      <c r="L193" s="3"/>
    </row>
    <row r="194" spans="1:12" ht="42.75" hidden="1" customHeight="1">
      <c r="A194" s="6"/>
      <c r="B194" s="68"/>
      <c r="C194" s="44"/>
      <c r="D194" s="44"/>
      <c r="E194" s="56"/>
      <c r="F194" s="56"/>
      <c r="G194" s="56">
        <v>5200</v>
      </c>
      <c r="H194" s="56">
        <v>5200</v>
      </c>
      <c r="I194" s="15" t="s">
        <v>239</v>
      </c>
      <c r="J194" s="3"/>
      <c r="K194" s="7"/>
      <c r="L194" s="59"/>
    </row>
    <row r="195" spans="1:12" ht="12.75" hidden="1" customHeight="1">
      <c r="A195" s="6"/>
      <c r="B195" s="68"/>
      <c r="C195" s="3"/>
      <c r="D195" s="3"/>
      <c r="E195" s="56"/>
      <c r="F195" s="56"/>
      <c r="G195" s="3"/>
      <c r="H195" s="1"/>
      <c r="I195" s="15"/>
      <c r="J195" s="3"/>
      <c r="K195" s="7"/>
      <c r="L195" s="59"/>
    </row>
    <row r="196" spans="1:12" ht="25.5" hidden="1">
      <c r="A196" s="9">
        <v>915</v>
      </c>
      <c r="B196" s="35" t="s">
        <v>32</v>
      </c>
      <c r="C196" s="1">
        <f>SUM(C197)</f>
        <v>0</v>
      </c>
      <c r="D196" s="1">
        <f t="shared" ref="D196:H196" si="12">SUM(D197)</f>
        <v>0</v>
      </c>
      <c r="E196" s="142">
        <f>E197</f>
        <v>0</v>
      </c>
      <c r="F196" s="142">
        <f t="shared" si="12"/>
        <v>0</v>
      </c>
      <c r="G196" s="1">
        <f>G197</f>
        <v>50</v>
      </c>
      <c r="H196" s="1">
        <f t="shared" si="12"/>
        <v>50</v>
      </c>
      <c r="I196" s="15"/>
      <c r="J196" s="1">
        <f>SUM(J197)</f>
        <v>0</v>
      </c>
      <c r="K196" s="2">
        <f>SUM(K197)</f>
        <v>0</v>
      </c>
      <c r="L196" s="3"/>
    </row>
    <row r="197" spans="1:12" ht="28.5" hidden="1" customHeight="1">
      <c r="A197" s="6"/>
      <c r="B197" s="69"/>
      <c r="C197" s="1"/>
      <c r="D197" s="1"/>
      <c r="E197" s="211"/>
      <c r="F197" s="142"/>
      <c r="G197" s="3">
        <v>50</v>
      </c>
      <c r="H197" s="3">
        <v>50</v>
      </c>
      <c r="I197" s="15" t="s">
        <v>236</v>
      </c>
      <c r="J197" s="3"/>
      <c r="K197" s="2"/>
      <c r="L197" s="3" t="s">
        <v>55</v>
      </c>
    </row>
    <row r="198" spans="1:12" ht="42.75" hidden="1" customHeight="1">
      <c r="A198" s="9">
        <v>916</v>
      </c>
      <c r="B198" s="35" t="s">
        <v>39</v>
      </c>
      <c r="C198" s="142">
        <f>SUM(C199:C199)</f>
        <v>39278</v>
      </c>
      <c r="D198" s="142">
        <f t="shared" ref="D198:H198" si="13">SUM(D199:D199)</f>
        <v>0</v>
      </c>
      <c r="E198" s="142">
        <f t="shared" si="13"/>
        <v>0</v>
      </c>
      <c r="F198" s="142">
        <f t="shared" si="13"/>
        <v>0</v>
      </c>
      <c r="G198" s="142">
        <f t="shared" si="13"/>
        <v>0</v>
      </c>
      <c r="H198" s="142">
        <f t="shared" si="13"/>
        <v>0</v>
      </c>
      <c r="I198" s="15"/>
      <c r="J198" s="1" t="e">
        <f>SUM(#REF!)</f>
        <v>#REF!</v>
      </c>
      <c r="K198" s="2" t="e">
        <f>SUM(#REF!)</f>
        <v>#REF!</v>
      </c>
      <c r="L198" s="3"/>
    </row>
    <row r="199" spans="1:12" ht="40.5" hidden="1" customHeight="1">
      <c r="A199" s="14"/>
      <c r="B199" s="15" t="s">
        <v>135</v>
      </c>
      <c r="C199" s="44">
        <v>39278</v>
      </c>
      <c r="D199" s="44"/>
      <c r="E199" s="56"/>
      <c r="F199" s="56"/>
      <c r="G199" s="44"/>
      <c r="H199" s="44"/>
      <c r="I199" s="15" t="s">
        <v>208</v>
      </c>
      <c r="J199" s="1"/>
      <c r="K199" s="2"/>
      <c r="L199" s="3"/>
    </row>
    <row r="200" spans="1:12" ht="27" hidden="1" customHeight="1">
      <c r="A200" s="9"/>
      <c r="B200" s="35"/>
      <c r="C200" s="1"/>
      <c r="D200" s="1"/>
      <c r="E200" s="142"/>
      <c r="F200" s="142"/>
      <c r="G200" s="1"/>
      <c r="H200" s="1"/>
      <c r="I200" s="15"/>
      <c r="J200" s="1"/>
      <c r="K200" s="2"/>
      <c r="L200" s="3"/>
    </row>
    <row r="201" spans="1:12" ht="27" hidden="1" customHeight="1">
      <c r="A201" s="9"/>
      <c r="B201" s="35"/>
      <c r="C201" s="1"/>
      <c r="D201" s="1"/>
      <c r="E201" s="142"/>
      <c r="F201" s="142"/>
      <c r="G201" s="1"/>
      <c r="H201" s="1"/>
      <c r="I201" s="15"/>
      <c r="J201" s="1"/>
      <c r="K201" s="2"/>
      <c r="L201" s="3"/>
    </row>
    <row r="202" spans="1:12" ht="27" hidden="1" customHeight="1">
      <c r="A202" s="14"/>
      <c r="B202" s="15"/>
      <c r="C202" s="3"/>
      <c r="D202" s="3"/>
      <c r="E202" s="56"/>
      <c r="F202" s="56"/>
      <c r="G202" s="3"/>
      <c r="H202" s="3"/>
      <c r="I202" s="15"/>
      <c r="J202" s="1"/>
      <c r="K202" s="2"/>
      <c r="L202" s="3"/>
    </row>
    <row r="203" spans="1:12" ht="16.5" hidden="1" customHeight="1">
      <c r="A203" s="9">
        <v>917</v>
      </c>
      <c r="B203" s="35" t="s">
        <v>40</v>
      </c>
      <c r="C203" s="1">
        <f>SUM(C206)</f>
        <v>0</v>
      </c>
      <c r="D203" s="1">
        <f t="shared" ref="D203:E203" si="14">SUM(D206)</f>
        <v>0</v>
      </c>
      <c r="E203" s="142">
        <f t="shared" si="14"/>
        <v>0</v>
      </c>
      <c r="F203" s="142">
        <f>F204+F205</f>
        <v>44</v>
      </c>
      <c r="G203" s="1">
        <f>G204+G205</f>
        <v>2</v>
      </c>
      <c r="H203" s="1">
        <f>H204+H205</f>
        <v>2</v>
      </c>
      <c r="I203" s="15"/>
      <c r="J203" s="1"/>
      <c r="K203" s="2"/>
      <c r="L203" s="3"/>
    </row>
    <row r="204" spans="1:12" ht="27" hidden="1" customHeight="1">
      <c r="A204" s="9"/>
      <c r="B204" s="37"/>
      <c r="C204" s="1"/>
      <c r="D204" s="1"/>
      <c r="E204" s="142"/>
      <c r="F204" s="56">
        <v>44</v>
      </c>
      <c r="G204" s="1"/>
      <c r="H204" s="1"/>
      <c r="I204" s="15" t="s">
        <v>240</v>
      </c>
      <c r="J204" s="1"/>
      <c r="K204" s="2"/>
      <c r="L204" s="3"/>
    </row>
    <row r="205" spans="1:12" ht="29.25" hidden="1" customHeight="1">
      <c r="A205" s="6"/>
      <c r="B205" s="70"/>
      <c r="C205" s="1"/>
      <c r="D205" s="1"/>
      <c r="E205" s="142"/>
      <c r="F205" s="142"/>
      <c r="G205" s="3">
        <v>2</v>
      </c>
      <c r="H205" s="3">
        <v>2</v>
      </c>
      <c r="I205" s="15" t="s">
        <v>241</v>
      </c>
      <c r="J205" s="1"/>
      <c r="K205" s="2"/>
      <c r="L205" s="3" t="s">
        <v>55</v>
      </c>
    </row>
    <row r="206" spans="1:12" ht="27" hidden="1" customHeight="1">
      <c r="A206" s="6"/>
      <c r="B206" s="70"/>
      <c r="C206" s="1"/>
      <c r="D206" s="1"/>
      <c r="E206" s="142"/>
      <c r="F206" s="142"/>
      <c r="G206" s="3"/>
      <c r="H206" s="3"/>
      <c r="I206" s="15"/>
      <c r="J206" s="1"/>
      <c r="K206" s="2"/>
      <c r="L206" s="3" t="s">
        <v>55</v>
      </c>
    </row>
    <row r="207" spans="1:12" ht="17.25" customHeight="1">
      <c r="A207" s="6">
        <v>918</v>
      </c>
      <c r="B207" s="35" t="s">
        <v>33</v>
      </c>
      <c r="C207" s="1">
        <f>SUM(C209)</f>
        <v>0</v>
      </c>
      <c r="D207" s="1">
        <f t="shared" ref="D207" si="15">SUM(D209)</f>
        <v>0</v>
      </c>
      <c r="E207" s="142">
        <f>E208+E209</f>
        <v>264</v>
      </c>
      <c r="F207" s="142">
        <f t="shared" ref="F207:H207" si="16">F208+F209</f>
        <v>0</v>
      </c>
      <c r="G207" s="1">
        <f t="shared" si="16"/>
        <v>90</v>
      </c>
      <c r="H207" s="1">
        <f t="shared" si="16"/>
        <v>90</v>
      </c>
      <c r="I207" s="15"/>
      <c r="J207" s="1"/>
      <c r="K207" s="2"/>
      <c r="L207" s="3"/>
    </row>
    <row r="208" spans="1:12" ht="17.25" hidden="1" customHeight="1">
      <c r="A208" s="6"/>
      <c r="B208" s="8"/>
      <c r="C208" s="1"/>
      <c r="D208" s="1"/>
      <c r="E208" s="142"/>
      <c r="F208" s="142"/>
      <c r="G208" s="3">
        <v>90</v>
      </c>
      <c r="H208" s="3">
        <v>90</v>
      </c>
      <c r="I208" s="15" t="s">
        <v>282</v>
      </c>
      <c r="J208" s="1"/>
      <c r="K208" s="2"/>
      <c r="L208" s="3"/>
    </row>
    <row r="209" spans="1:12" ht="27" customHeight="1">
      <c r="A209" s="6"/>
      <c r="B209" s="8"/>
      <c r="C209" s="1"/>
      <c r="D209" s="1"/>
      <c r="E209" s="56">
        <v>264</v>
      </c>
      <c r="F209" s="142"/>
      <c r="G209" s="3"/>
      <c r="H209" s="1"/>
      <c r="I209" s="15" t="s">
        <v>242</v>
      </c>
      <c r="J209" s="1"/>
      <c r="K209" s="2"/>
      <c r="L209" s="3" t="s">
        <v>55</v>
      </c>
    </row>
    <row r="210" spans="1:12" ht="22.5" hidden="1">
      <c r="A210" s="6">
        <v>919</v>
      </c>
      <c r="B210" s="66" t="s">
        <v>34</v>
      </c>
      <c r="C210" s="1">
        <f>SUM(C211)</f>
        <v>0</v>
      </c>
      <c r="D210" s="1">
        <f t="shared" ref="D210:H210" si="17">SUM(D211)</f>
        <v>0</v>
      </c>
      <c r="E210" s="142">
        <f t="shared" si="17"/>
        <v>0</v>
      </c>
      <c r="F210" s="142">
        <f t="shared" si="17"/>
        <v>150</v>
      </c>
      <c r="G210" s="1">
        <f t="shared" si="17"/>
        <v>0</v>
      </c>
      <c r="H210" s="1">
        <f t="shared" si="17"/>
        <v>0</v>
      </c>
      <c r="I210" s="15"/>
      <c r="J210" s="1"/>
      <c r="K210" s="2"/>
      <c r="L210" s="3"/>
    </row>
    <row r="211" spans="1:12" ht="16.5" hidden="1" customHeight="1">
      <c r="A211" s="6"/>
      <c r="B211" s="71"/>
      <c r="C211" s="1"/>
      <c r="D211" s="1"/>
      <c r="E211" s="56"/>
      <c r="F211" s="56">
        <v>150</v>
      </c>
      <c r="G211" s="1"/>
      <c r="H211" s="1"/>
      <c r="I211" s="15" t="s">
        <v>197</v>
      </c>
      <c r="J211" s="1"/>
      <c r="K211" s="2"/>
      <c r="L211" s="3" t="s">
        <v>55</v>
      </c>
    </row>
    <row r="212" spans="1:12" ht="15.75" customHeight="1">
      <c r="A212" s="9">
        <v>920</v>
      </c>
      <c r="B212" s="35" t="s">
        <v>8</v>
      </c>
      <c r="C212" s="142">
        <f>SUM(C213:C245)</f>
        <v>30899</v>
      </c>
      <c r="D212" s="142">
        <f>SUM(D213:D245)</f>
        <v>0</v>
      </c>
      <c r="E212" s="142">
        <f>SUM(E213:E245)</f>
        <v>12080.9</v>
      </c>
      <c r="F212" s="142">
        <f t="shared" ref="F212:H212" si="18">SUM(F213:F245)</f>
        <v>15353</v>
      </c>
      <c r="G212" s="143">
        <f t="shared" si="18"/>
        <v>61955.5</v>
      </c>
      <c r="H212" s="143">
        <f t="shared" si="18"/>
        <v>35514.400000000001</v>
      </c>
      <c r="I212" s="15"/>
      <c r="J212" s="1">
        <f>SUM(J214:J241)</f>
        <v>0</v>
      </c>
      <c r="K212" s="2">
        <f>SUM(K214:K241)</f>
        <v>1478</v>
      </c>
      <c r="L212" s="3"/>
    </row>
    <row r="213" spans="1:12" ht="68.25" hidden="1" customHeight="1">
      <c r="A213" s="6"/>
      <c r="B213" s="15" t="s">
        <v>119</v>
      </c>
      <c r="C213" s="44"/>
      <c r="D213" s="44"/>
      <c r="E213" s="56"/>
      <c r="F213" s="56"/>
      <c r="G213" s="56">
        <v>700</v>
      </c>
      <c r="H213" s="56">
        <v>700</v>
      </c>
      <c r="I213" s="15" t="s">
        <v>243</v>
      </c>
      <c r="J213" s="1"/>
      <c r="K213" s="2"/>
      <c r="L213" s="3" t="s">
        <v>55</v>
      </c>
    </row>
    <row r="214" spans="1:12" ht="54" hidden="1" customHeight="1">
      <c r="A214" s="6"/>
      <c r="B214" s="15" t="s">
        <v>119</v>
      </c>
      <c r="C214" s="44"/>
      <c r="D214" s="44"/>
      <c r="E214" s="56"/>
      <c r="F214" s="56"/>
      <c r="G214" s="44">
        <v>47.8</v>
      </c>
      <c r="H214" s="44">
        <v>47.8</v>
      </c>
      <c r="I214" s="15" t="s">
        <v>283</v>
      </c>
      <c r="J214" s="1"/>
      <c r="K214" s="2"/>
      <c r="L214" s="3"/>
    </row>
    <row r="215" spans="1:12" ht="106.5" hidden="1" customHeight="1">
      <c r="A215" s="6"/>
      <c r="B215" s="15" t="s">
        <v>120</v>
      </c>
      <c r="C215" s="44"/>
      <c r="D215" s="44"/>
      <c r="E215" s="56"/>
      <c r="F215" s="56"/>
      <c r="G215" s="44">
        <v>68.5</v>
      </c>
      <c r="H215" s="44">
        <v>68.5</v>
      </c>
      <c r="I215" s="15" t="s">
        <v>244</v>
      </c>
      <c r="J215" s="1"/>
      <c r="K215" s="2"/>
      <c r="L215" s="3" t="s">
        <v>55</v>
      </c>
    </row>
    <row r="216" spans="1:12" ht="40.5" hidden="1" customHeight="1">
      <c r="A216" s="6"/>
      <c r="B216" s="15" t="s">
        <v>121</v>
      </c>
      <c r="C216" s="44"/>
      <c r="D216" s="44"/>
      <c r="E216" s="56"/>
      <c r="F216" s="56"/>
      <c r="G216" s="44"/>
      <c r="H216" s="44">
        <v>23.8</v>
      </c>
      <c r="I216" s="15" t="s">
        <v>284</v>
      </c>
      <c r="J216" s="1"/>
      <c r="K216" s="2"/>
      <c r="L216" s="3" t="s">
        <v>55</v>
      </c>
    </row>
    <row r="217" spans="1:12" ht="54.75" hidden="1" customHeight="1">
      <c r="A217" s="6"/>
      <c r="B217" s="15" t="s">
        <v>122</v>
      </c>
      <c r="C217" s="44"/>
      <c r="D217" s="44"/>
      <c r="E217" s="56"/>
      <c r="F217" s="56"/>
      <c r="G217" s="44">
        <v>23.8</v>
      </c>
      <c r="H217" s="44"/>
      <c r="I217" s="15" t="s">
        <v>285</v>
      </c>
      <c r="J217" s="1"/>
      <c r="K217" s="2"/>
      <c r="L217" s="3" t="s">
        <v>55</v>
      </c>
    </row>
    <row r="218" spans="1:12" ht="78.75" hidden="1" customHeight="1">
      <c r="A218" s="38"/>
      <c r="B218" s="15" t="s">
        <v>165</v>
      </c>
      <c r="C218" s="44"/>
      <c r="D218" s="44"/>
      <c r="E218" s="56"/>
      <c r="F218" s="56">
        <v>900</v>
      </c>
      <c r="G218" s="44"/>
      <c r="H218" s="44"/>
      <c r="I218" s="15" t="s">
        <v>352</v>
      </c>
      <c r="J218" s="1"/>
      <c r="K218" s="2"/>
      <c r="L218" s="3" t="s">
        <v>55</v>
      </c>
    </row>
    <row r="219" spans="1:12" ht="59.25" hidden="1" customHeight="1">
      <c r="A219" s="6"/>
      <c r="B219" s="15"/>
      <c r="C219" s="44"/>
      <c r="D219" s="44"/>
      <c r="E219" s="56"/>
      <c r="F219" s="56"/>
      <c r="G219" s="56">
        <v>800</v>
      </c>
      <c r="H219" s="44"/>
      <c r="I219" s="15" t="s">
        <v>245</v>
      </c>
      <c r="J219" s="1"/>
      <c r="K219" s="2"/>
      <c r="L219" s="3" t="s">
        <v>55</v>
      </c>
    </row>
    <row r="220" spans="1:12" ht="51.75" customHeight="1">
      <c r="A220" s="6"/>
      <c r="B220" s="15" t="s">
        <v>354</v>
      </c>
      <c r="C220" s="44"/>
      <c r="D220" s="44"/>
      <c r="E220" s="56">
        <v>12080.9</v>
      </c>
      <c r="F220" s="56"/>
      <c r="G220" s="44"/>
      <c r="H220" s="44"/>
      <c r="I220" s="15" t="s">
        <v>375</v>
      </c>
      <c r="J220" s="3"/>
      <c r="K220" s="2"/>
      <c r="L220" s="3" t="s">
        <v>55</v>
      </c>
    </row>
    <row r="221" spans="1:12" ht="66.75" hidden="1" customHeight="1">
      <c r="A221" s="6"/>
      <c r="B221" s="15"/>
      <c r="C221" s="44"/>
      <c r="D221" s="44"/>
      <c r="E221" s="56"/>
      <c r="F221" s="56"/>
      <c r="G221" s="44">
        <v>5975.1</v>
      </c>
      <c r="H221" s="44"/>
      <c r="I221" s="15" t="s">
        <v>246</v>
      </c>
      <c r="J221" s="3"/>
      <c r="K221" s="2"/>
      <c r="L221" s="3" t="s">
        <v>55</v>
      </c>
    </row>
    <row r="222" spans="1:12" ht="48.75" hidden="1" customHeight="1">
      <c r="A222" s="6"/>
      <c r="B222" s="15"/>
      <c r="C222" s="44"/>
      <c r="D222" s="44"/>
      <c r="E222" s="56"/>
      <c r="F222" s="56"/>
      <c r="G222" s="56">
        <v>500</v>
      </c>
      <c r="H222" s="56">
        <v>500</v>
      </c>
      <c r="I222" s="15" t="s">
        <v>247</v>
      </c>
      <c r="J222" s="3"/>
      <c r="K222" s="2"/>
      <c r="L222" s="3"/>
    </row>
    <row r="223" spans="1:12" ht="44.25" hidden="1" customHeight="1">
      <c r="A223" s="6"/>
      <c r="B223" s="15"/>
      <c r="C223" s="44"/>
      <c r="D223" s="44"/>
      <c r="E223" s="56"/>
      <c r="F223" s="56"/>
      <c r="G223" s="56">
        <v>245</v>
      </c>
      <c r="H223" s="56">
        <v>245</v>
      </c>
      <c r="I223" s="15" t="s">
        <v>248</v>
      </c>
      <c r="J223" s="3"/>
      <c r="K223" s="2"/>
      <c r="L223" s="3" t="s">
        <v>55</v>
      </c>
    </row>
    <row r="224" spans="1:12" ht="42" hidden="1" customHeight="1">
      <c r="A224" s="6"/>
      <c r="B224" s="15"/>
      <c r="C224" s="44"/>
      <c r="D224" s="44"/>
      <c r="E224" s="56"/>
      <c r="F224" s="56"/>
      <c r="G224" s="56">
        <f>1300+400</f>
        <v>1700</v>
      </c>
      <c r="H224" s="56">
        <f>1300+400</f>
        <v>1700</v>
      </c>
      <c r="I224" s="15" t="s">
        <v>249</v>
      </c>
      <c r="J224" s="3"/>
      <c r="K224" s="2"/>
      <c r="L224" s="3" t="s">
        <v>55</v>
      </c>
    </row>
    <row r="225" spans="1:12" ht="38.25" hidden="1" customHeight="1">
      <c r="A225" s="6"/>
      <c r="B225" s="15" t="s">
        <v>355</v>
      </c>
      <c r="C225" s="44"/>
      <c r="D225" s="44"/>
      <c r="E225" s="56"/>
      <c r="F225" s="56">
        <v>3789</v>
      </c>
      <c r="G225" s="56"/>
      <c r="H225" s="56"/>
      <c r="I225" s="15" t="s">
        <v>356</v>
      </c>
      <c r="J225" s="3"/>
      <c r="K225" s="7"/>
      <c r="L225" s="3" t="s">
        <v>55</v>
      </c>
    </row>
    <row r="226" spans="1:12" ht="42.75" hidden="1" customHeight="1">
      <c r="A226" s="6"/>
      <c r="B226" s="15"/>
      <c r="C226" s="44"/>
      <c r="D226" s="44"/>
      <c r="E226" s="56"/>
      <c r="F226" s="56"/>
      <c r="G226" s="44">
        <f>3.6+2634</f>
        <v>2637.6</v>
      </c>
      <c r="H226" s="44">
        <f>3.6+2634</f>
        <v>2637.6</v>
      </c>
      <c r="I226" s="15" t="s">
        <v>286</v>
      </c>
      <c r="J226" s="3"/>
      <c r="K226" s="2"/>
      <c r="L226" s="3" t="s">
        <v>55</v>
      </c>
    </row>
    <row r="227" spans="1:12" ht="16.5" hidden="1" customHeight="1">
      <c r="A227" s="6"/>
      <c r="B227" s="15"/>
      <c r="C227" s="44"/>
      <c r="D227" s="44"/>
      <c r="E227" s="56"/>
      <c r="F227" s="56">
        <v>282</v>
      </c>
      <c r="G227" s="56"/>
      <c r="H227" s="56"/>
      <c r="I227" s="15" t="s">
        <v>357</v>
      </c>
      <c r="J227" s="3"/>
      <c r="K227" s="2"/>
      <c r="L227" s="3"/>
    </row>
    <row r="228" spans="1:12" ht="15" hidden="1" customHeight="1">
      <c r="A228" s="6"/>
      <c r="B228" s="15" t="s">
        <v>359</v>
      </c>
      <c r="C228" s="44"/>
      <c r="D228" s="44"/>
      <c r="E228" s="56"/>
      <c r="F228" s="56">
        <f>6932+3450</f>
        <v>10382</v>
      </c>
      <c r="G228" s="56"/>
      <c r="H228" s="56"/>
      <c r="I228" s="15" t="s">
        <v>358</v>
      </c>
      <c r="J228" s="3"/>
      <c r="K228" s="2"/>
      <c r="L228" s="3" t="s">
        <v>55</v>
      </c>
    </row>
    <row r="229" spans="1:12" ht="45" hidden="1" customHeight="1">
      <c r="A229" s="6"/>
      <c r="B229" s="15"/>
      <c r="C229" s="44"/>
      <c r="D229" s="44"/>
      <c r="E229" s="56"/>
      <c r="F229" s="56"/>
      <c r="G229" s="56">
        <v>2500</v>
      </c>
      <c r="H229" s="56">
        <v>2500</v>
      </c>
      <c r="I229" s="15" t="s">
        <v>250</v>
      </c>
      <c r="J229" s="1"/>
      <c r="K229" s="7">
        <v>1478</v>
      </c>
      <c r="L229" s="3" t="s">
        <v>55</v>
      </c>
    </row>
    <row r="230" spans="1:12" ht="44.25" hidden="1" customHeight="1">
      <c r="A230" s="6"/>
      <c r="B230" s="15"/>
      <c r="C230" s="44"/>
      <c r="D230" s="44"/>
      <c r="E230" s="56"/>
      <c r="F230" s="56"/>
      <c r="G230" s="56">
        <v>2230</v>
      </c>
      <c r="H230" s="56">
        <v>2230</v>
      </c>
      <c r="I230" s="15" t="s">
        <v>251</v>
      </c>
      <c r="J230" s="1"/>
      <c r="K230" s="7"/>
      <c r="L230" s="3"/>
    </row>
    <row r="231" spans="1:12" ht="16.5" hidden="1" customHeight="1">
      <c r="A231" s="6"/>
      <c r="B231" s="15"/>
      <c r="C231" s="44"/>
      <c r="D231" s="44"/>
      <c r="E231" s="56"/>
      <c r="F231" s="56"/>
      <c r="G231" s="56">
        <v>93</v>
      </c>
      <c r="H231" s="56">
        <v>93</v>
      </c>
      <c r="I231" s="15" t="s">
        <v>287</v>
      </c>
      <c r="J231" s="1"/>
      <c r="K231" s="7"/>
      <c r="L231" s="3"/>
    </row>
    <row r="232" spans="1:12" ht="18.75" hidden="1" customHeight="1">
      <c r="A232" s="6"/>
      <c r="B232" s="15"/>
      <c r="C232" s="44"/>
      <c r="D232" s="44"/>
      <c r="E232" s="56"/>
      <c r="F232" s="56"/>
      <c r="G232" s="56">
        <v>175</v>
      </c>
      <c r="H232" s="56">
        <v>175</v>
      </c>
      <c r="I232" s="15" t="s">
        <v>288</v>
      </c>
      <c r="J232" s="1"/>
      <c r="K232" s="7"/>
      <c r="L232" s="3"/>
    </row>
    <row r="233" spans="1:12" ht="15.75" hidden="1" customHeight="1">
      <c r="A233" s="6"/>
      <c r="B233" s="15"/>
      <c r="C233" s="56">
        <v>28000</v>
      </c>
      <c r="D233" s="56"/>
      <c r="E233" s="56"/>
      <c r="F233" s="56"/>
      <c r="G233" s="56"/>
      <c r="H233" s="56"/>
      <c r="I233" s="15" t="s">
        <v>289</v>
      </c>
      <c r="J233" s="1"/>
      <c r="K233" s="7"/>
      <c r="L233" s="3"/>
    </row>
    <row r="234" spans="1:12" ht="40.5" hidden="1" customHeight="1">
      <c r="A234" s="6"/>
      <c r="B234" s="15"/>
      <c r="C234" s="56"/>
      <c r="D234" s="56"/>
      <c r="E234" s="56"/>
      <c r="F234" s="56"/>
      <c r="G234" s="56"/>
      <c r="H234" s="56">
        <v>134</v>
      </c>
      <c r="I234" s="15" t="s">
        <v>302</v>
      </c>
      <c r="J234" s="1"/>
      <c r="K234" s="7"/>
      <c r="L234" s="3"/>
    </row>
    <row r="235" spans="1:12" ht="29.25" hidden="1" customHeight="1">
      <c r="A235" s="6"/>
      <c r="B235" s="15"/>
      <c r="C235" s="56">
        <v>2899</v>
      </c>
      <c r="D235" s="56"/>
      <c r="E235" s="56"/>
      <c r="F235" s="56"/>
      <c r="G235" s="56"/>
      <c r="H235" s="56"/>
      <c r="I235" s="15" t="s">
        <v>252</v>
      </c>
      <c r="J235" s="1"/>
      <c r="K235" s="7"/>
      <c r="L235" s="3"/>
    </row>
    <row r="236" spans="1:12" ht="29.25" hidden="1" customHeight="1">
      <c r="A236" s="6"/>
      <c r="B236" s="15"/>
      <c r="C236" s="56"/>
      <c r="D236" s="56"/>
      <c r="E236" s="56"/>
      <c r="F236" s="56"/>
      <c r="G236" s="56">
        <v>20000</v>
      </c>
      <c r="H236" s="56"/>
      <c r="I236" s="15" t="s">
        <v>206</v>
      </c>
      <c r="J236" s="1"/>
      <c r="K236" s="7"/>
      <c r="L236" s="3"/>
    </row>
    <row r="237" spans="1:12" ht="40.5" hidden="1" customHeight="1">
      <c r="A237" s="6"/>
      <c r="B237" s="15"/>
      <c r="C237" s="56"/>
      <c r="D237" s="56"/>
      <c r="E237" s="56"/>
      <c r="F237" s="56"/>
      <c r="G237" s="56"/>
      <c r="H237" s="56">
        <v>200</v>
      </c>
      <c r="I237" s="15" t="s">
        <v>253</v>
      </c>
      <c r="J237" s="1"/>
      <c r="K237" s="7"/>
      <c r="L237" s="3"/>
    </row>
    <row r="238" spans="1:12" ht="27.75" hidden="1" customHeight="1">
      <c r="A238" s="6"/>
      <c r="B238" s="15"/>
      <c r="C238" s="56"/>
      <c r="D238" s="56"/>
      <c r="E238" s="56"/>
      <c r="F238" s="56"/>
      <c r="G238" s="56">
        <v>15000</v>
      </c>
      <c r="H238" s="56">
        <v>15000</v>
      </c>
      <c r="I238" s="15" t="s">
        <v>254</v>
      </c>
      <c r="J238" s="1"/>
      <c r="K238" s="7"/>
      <c r="L238" s="3"/>
    </row>
    <row r="239" spans="1:12" ht="42" hidden="1" customHeight="1">
      <c r="A239" s="6"/>
      <c r="B239" s="15"/>
      <c r="C239" s="44"/>
      <c r="D239" s="44"/>
      <c r="E239" s="56"/>
      <c r="F239" s="56"/>
      <c r="G239" s="44">
        <v>1759.7</v>
      </c>
      <c r="H239" s="44">
        <v>1759.7</v>
      </c>
      <c r="I239" s="15" t="s">
        <v>303</v>
      </c>
      <c r="J239" s="1"/>
      <c r="K239" s="7"/>
      <c r="L239" s="3"/>
    </row>
    <row r="240" spans="1:12" ht="57" hidden="1" customHeight="1">
      <c r="A240" s="6"/>
      <c r="B240" s="15"/>
      <c r="C240" s="44"/>
      <c r="D240" s="44"/>
      <c r="E240" s="56"/>
      <c r="F240" s="56"/>
      <c r="G240" s="56">
        <v>7500</v>
      </c>
      <c r="H240" s="56">
        <v>7500</v>
      </c>
      <c r="I240" s="15" t="s">
        <v>304</v>
      </c>
      <c r="J240" s="1"/>
      <c r="K240" s="7"/>
      <c r="L240" s="3"/>
    </row>
    <row r="241" spans="1:12" hidden="1">
      <c r="A241" s="6"/>
      <c r="B241" s="15"/>
      <c r="C241" s="1"/>
      <c r="D241" s="1"/>
      <c r="E241" s="142"/>
      <c r="F241" s="142"/>
      <c r="G241" s="3"/>
      <c r="H241" s="3"/>
      <c r="I241" s="15"/>
      <c r="J241" s="1"/>
      <c r="K241" s="2"/>
      <c r="L241" s="3" t="s">
        <v>55</v>
      </c>
    </row>
    <row r="242" spans="1:12" hidden="1">
      <c r="A242" s="6"/>
      <c r="B242" s="15"/>
      <c r="C242" s="1"/>
      <c r="D242" s="1"/>
      <c r="E242" s="142"/>
      <c r="F242" s="142"/>
      <c r="G242" s="3"/>
      <c r="H242" s="3"/>
      <c r="I242" s="15"/>
      <c r="J242" s="1"/>
      <c r="K242" s="2"/>
      <c r="L242" s="3" t="s">
        <v>55</v>
      </c>
    </row>
    <row r="243" spans="1:12" hidden="1">
      <c r="A243" s="6"/>
      <c r="B243" s="15"/>
      <c r="C243" s="1"/>
      <c r="D243" s="1"/>
      <c r="E243" s="142"/>
      <c r="F243" s="142"/>
      <c r="G243" s="3"/>
      <c r="H243" s="3"/>
      <c r="I243" s="15"/>
      <c r="J243" s="1"/>
      <c r="K243" s="2"/>
      <c r="L243" s="3" t="s">
        <v>55</v>
      </c>
    </row>
    <row r="244" spans="1:12" ht="15.75" hidden="1">
      <c r="A244" s="6"/>
      <c r="B244" s="15"/>
      <c r="C244" s="154"/>
      <c r="D244" s="154"/>
      <c r="E244" s="212"/>
      <c r="F244" s="212"/>
      <c r="G244" s="154"/>
      <c r="H244" s="154"/>
      <c r="I244" s="15"/>
      <c r="J244" s="1"/>
      <c r="K244" s="2"/>
      <c r="L244" s="3" t="s">
        <v>55</v>
      </c>
    </row>
    <row r="245" spans="1:12" ht="15.75" hidden="1" customHeight="1">
      <c r="A245" s="38"/>
      <c r="B245" s="72"/>
      <c r="C245" s="155"/>
      <c r="D245" s="155"/>
      <c r="E245" s="213"/>
      <c r="F245" s="213"/>
      <c r="G245" s="154"/>
      <c r="H245" s="154"/>
      <c r="I245" s="15"/>
      <c r="J245" s="1"/>
      <c r="K245" s="2"/>
      <c r="L245" s="3" t="s">
        <v>55</v>
      </c>
    </row>
    <row r="246" spans="1:12" ht="15.75" hidden="1" customHeight="1">
      <c r="A246" s="38"/>
      <c r="B246" s="21"/>
      <c r="C246" s="154"/>
      <c r="D246" s="154"/>
      <c r="E246" s="212"/>
      <c r="F246" s="212"/>
      <c r="G246" s="159"/>
      <c r="H246" s="154"/>
      <c r="I246" s="15"/>
      <c r="J246" s="1"/>
      <c r="K246" s="2"/>
      <c r="L246" s="3" t="s">
        <v>55</v>
      </c>
    </row>
    <row r="247" spans="1:12" ht="15.75" hidden="1" customHeight="1">
      <c r="A247" s="38"/>
      <c r="B247" s="72"/>
      <c r="C247" s="155"/>
      <c r="D247" s="155"/>
      <c r="E247" s="213"/>
      <c r="F247" s="213"/>
      <c r="G247" s="154"/>
      <c r="H247" s="154"/>
      <c r="I247" s="15"/>
      <c r="J247" s="1"/>
      <c r="K247" s="2"/>
      <c r="L247" s="3" t="s">
        <v>55</v>
      </c>
    </row>
    <row r="248" spans="1:12" ht="102" hidden="1" customHeight="1">
      <c r="A248" s="6"/>
      <c r="B248" s="21"/>
      <c r="C248" s="1"/>
      <c r="D248" s="1"/>
      <c r="E248" s="142"/>
      <c r="F248" s="142"/>
      <c r="G248" s="3"/>
      <c r="H248" s="154"/>
      <c r="I248" s="15"/>
      <c r="J248" s="1"/>
      <c r="K248" s="2"/>
      <c r="L248" s="59" t="s">
        <v>71</v>
      </c>
    </row>
    <row r="249" spans="1:12" ht="63.75" hidden="1">
      <c r="A249" s="9">
        <v>922</v>
      </c>
      <c r="B249" s="35" t="s">
        <v>68</v>
      </c>
      <c r="C249" s="1">
        <f>SUM(C250:C252)</f>
        <v>0</v>
      </c>
      <c r="D249" s="1">
        <f t="shared" ref="D249:H249" si="19">SUM(D250:D252)</f>
        <v>0</v>
      </c>
      <c r="E249" s="142">
        <f t="shared" si="19"/>
        <v>0</v>
      </c>
      <c r="F249" s="142">
        <f t="shared" si="19"/>
        <v>0</v>
      </c>
      <c r="G249" s="1">
        <f t="shared" si="19"/>
        <v>0</v>
      </c>
      <c r="H249" s="1">
        <f t="shared" si="19"/>
        <v>0</v>
      </c>
      <c r="I249" s="15"/>
      <c r="J249" s="1"/>
      <c r="K249" s="2"/>
      <c r="L249" s="3"/>
    </row>
    <row r="250" spans="1:12" hidden="1">
      <c r="A250" s="6"/>
      <c r="B250" s="73"/>
      <c r="C250" s="1"/>
      <c r="D250" s="1"/>
      <c r="E250" s="142"/>
      <c r="F250" s="142"/>
      <c r="G250" s="3"/>
      <c r="H250" s="1"/>
      <c r="I250" s="15"/>
      <c r="J250" s="1"/>
      <c r="K250" s="2"/>
      <c r="L250" s="3" t="s">
        <v>55</v>
      </c>
    </row>
    <row r="251" spans="1:12" ht="15.75" hidden="1">
      <c r="A251" s="6"/>
      <c r="B251" s="41"/>
      <c r="C251" s="154"/>
      <c r="D251" s="154"/>
      <c r="E251" s="212"/>
      <c r="F251" s="212"/>
      <c r="G251" s="154"/>
      <c r="H251" s="154"/>
      <c r="I251" s="15"/>
      <c r="J251" s="1"/>
      <c r="K251" s="2"/>
      <c r="L251" s="3" t="s">
        <v>55</v>
      </c>
    </row>
    <row r="252" spans="1:12" hidden="1">
      <c r="A252" s="6"/>
      <c r="B252" s="41"/>
      <c r="C252" s="1"/>
      <c r="D252" s="1"/>
      <c r="E252" s="142"/>
      <c r="F252" s="142"/>
      <c r="G252" s="3"/>
      <c r="H252" s="1"/>
      <c r="I252" s="15"/>
      <c r="J252" s="1"/>
      <c r="K252" s="2"/>
      <c r="L252" s="3" t="s">
        <v>55</v>
      </c>
    </row>
    <row r="253" spans="1:12" ht="41.25" customHeight="1">
      <c r="A253" s="9">
        <v>923</v>
      </c>
      <c r="B253" s="35" t="s">
        <v>41</v>
      </c>
      <c r="C253" s="142">
        <f>SUM(C254:C262)</f>
        <v>992</v>
      </c>
      <c r="D253" s="142">
        <f t="shared" ref="D253:H253" si="20">SUM(D254:D262)</f>
        <v>0</v>
      </c>
      <c r="E253" s="142">
        <f t="shared" si="20"/>
        <v>30000</v>
      </c>
      <c r="F253" s="142">
        <f t="shared" si="20"/>
        <v>771.6</v>
      </c>
      <c r="G253" s="143">
        <f t="shared" si="20"/>
        <v>2478.3000000000002</v>
      </c>
      <c r="H253" s="143">
        <f t="shared" si="20"/>
        <v>2484.1999999999998</v>
      </c>
      <c r="I253" s="15"/>
      <c r="J253" s="1">
        <f>SUM(J254)</f>
        <v>0</v>
      </c>
      <c r="K253" s="2">
        <f>SUM(K254)</f>
        <v>0</v>
      </c>
      <c r="L253" s="3"/>
    </row>
    <row r="254" spans="1:12" ht="51.75" hidden="1" customHeight="1">
      <c r="A254" s="38"/>
      <c r="B254" s="74" t="s">
        <v>326</v>
      </c>
      <c r="C254" s="44"/>
      <c r="D254" s="44"/>
      <c r="E254" s="56"/>
      <c r="F254" s="56">
        <v>771.6</v>
      </c>
      <c r="G254" s="44"/>
      <c r="H254" s="44"/>
      <c r="I254" s="15" t="s">
        <v>360</v>
      </c>
      <c r="J254" s="3" t="s">
        <v>55</v>
      </c>
      <c r="K254" s="75"/>
      <c r="L254" s="23"/>
    </row>
    <row r="255" spans="1:12" ht="38.25" outlineLevel="3">
      <c r="A255" s="38"/>
      <c r="B255" s="76"/>
      <c r="C255" s="44"/>
      <c r="D255" s="44"/>
      <c r="E255" s="56">
        <v>30000</v>
      </c>
      <c r="F255" s="56"/>
      <c r="G255" s="44"/>
      <c r="H255" s="44"/>
      <c r="I255" s="15" t="s">
        <v>214</v>
      </c>
      <c r="J255" s="3" t="s">
        <v>55</v>
      </c>
      <c r="K255" s="23"/>
      <c r="L255" s="23"/>
    </row>
    <row r="256" spans="1:12" ht="63.75" hidden="1" outlineLevel="3">
      <c r="A256" s="128"/>
      <c r="B256" s="78" t="s">
        <v>166</v>
      </c>
      <c r="C256" s="44"/>
      <c r="D256" s="44"/>
      <c r="E256" s="56"/>
      <c r="F256" s="56"/>
      <c r="G256" s="56">
        <v>1180</v>
      </c>
      <c r="H256" s="56">
        <v>1180</v>
      </c>
      <c r="I256" s="15" t="s">
        <v>167</v>
      </c>
      <c r="J256" s="3"/>
      <c r="K256" s="23"/>
      <c r="L256" s="23"/>
    </row>
    <row r="257" spans="1:12" ht="89.25" hidden="1">
      <c r="A257" s="79"/>
      <c r="B257" s="80" t="s">
        <v>93</v>
      </c>
      <c r="C257" s="44"/>
      <c r="D257" s="44"/>
      <c r="E257" s="56"/>
      <c r="F257" s="56"/>
      <c r="G257" s="44">
        <v>378.3</v>
      </c>
      <c r="H257" s="44">
        <v>384.2</v>
      </c>
      <c r="I257" s="15" t="s">
        <v>123</v>
      </c>
      <c r="J257" s="1"/>
      <c r="K257" s="2"/>
      <c r="L257" s="3"/>
    </row>
    <row r="258" spans="1:12" ht="25.5" hidden="1">
      <c r="A258" s="12"/>
      <c r="B258" s="15" t="s">
        <v>168</v>
      </c>
      <c r="C258" s="44"/>
      <c r="D258" s="44"/>
      <c r="E258" s="56"/>
      <c r="F258" s="56"/>
      <c r="G258" s="44">
        <v>920</v>
      </c>
      <c r="H258" s="44">
        <v>920</v>
      </c>
      <c r="I258" s="15" t="s">
        <v>290</v>
      </c>
      <c r="J258" s="1"/>
      <c r="K258" s="7"/>
      <c r="L258" s="3"/>
    </row>
    <row r="259" spans="1:12" ht="51" hidden="1">
      <c r="A259" s="6"/>
      <c r="B259" s="15" t="s">
        <v>163</v>
      </c>
      <c r="C259" s="44">
        <v>992</v>
      </c>
      <c r="D259" s="44"/>
      <c r="E259" s="56"/>
      <c r="F259" s="56"/>
      <c r="G259" s="44"/>
      <c r="H259" s="44"/>
      <c r="I259" s="15" t="s">
        <v>164</v>
      </c>
      <c r="J259" s="1"/>
      <c r="K259" s="7"/>
      <c r="L259" s="3" t="s">
        <v>55</v>
      </c>
    </row>
    <row r="260" spans="1:12" ht="15.75" hidden="1">
      <c r="A260" s="38"/>
      <c r="B260" s="41"/>
      <c r="C260" s="44"/>
      <c r="D260" s="44"/>
      <c r="E260" s="56"/>
      <c r="F260" s="56"/>
      <c r="G260" s="44"/>
      <c r="H260" s="44"/>
      <c r="I260" s="15"/>
      <c r="J260" s="3"/>
      <c r="K260" s="7"/>
      <c r="L260" s="3"/>
    </row>
    <row r="261" spans="1:12" ht="15.75" hidden="1">
      <c r="A261" s="81"/>
      <c r="B261" s="82"/>
      <c r="C261" s="44"/>
      <c r="D261" s="44"/>
      <c r="E261" s="56"/>
      <c r="F261" s="56"/>
      <c r="G261" s="44"/>
      <c r="H261" s="44"/>
      <c r="I261" s="15"/>
      <c r="J261" s="3"/>
      <c r="K261" s="7"/>
      <c r="L261" s="3" t="s">
        <v>55</v>
      </c>
    </row>
    <row r="262" spans="1:12" ht="15.75" hidden="1">
      <c r="A262" s="77"/>
      <c r="B262" s="83"/>
      <c r="C262" s="44"/>
      <c r="D262" s="44"/>
      <c r="E262" s="56"/>
      <c r="F262" s="56"/>
      <c r="G262" s="44"/>
      <c r="H262" s="44"/>
      <c r="I262" s="15"/>
      <c r="J262" s="3"/>
      <c r="K262" s="7"/>
      <c r="L262" s="3" t="s">
        <v>55</v>
      </c>
    </row>
    <row r="263" spans="1:12" ht="30" customHeight="1">
      <c r="A263" s="9">
        <v>924</v>
      </c>
      <c r="B263" s="35" t="s">
        <v>35</v>
      </c>
      <c r="C263" s="143">
        <f t="shared" ref="C263:H263" si="21">SUM(C264:C285)</f>
        <v>417246</v>
      </c>
      <c r="D263" s="142">
        <f t="shared" si="21"/>
        <v>0</v>
      </c>
      <c r="E263" s="142">
        <f t="shared" si="21"/>
        <v>21324.83</v>
      </c>
      <c r="F263" s="142">
        <f t="shared" si="21"/>
        <v>4072.76</v>
      </c>
      <c r="G263" s="143">
        <f t="shared" si="21"/>
        <v>17137.580000000002</v>
      </c>
      <c r="H263" s="143">
        <f t="shared" si="21"/>
        <v>24331.38</v>
      </c>
      <c r="I263" s="15"/>
      <c r="J263" s="1">
        <f>SUM(J264:J269)</f>
        <v>0</v>
      </c>
      <c r="K263" s="2">
        <f>SUM(K264:K269)</f>
        <v>0</v>
      </c>
      <c r="L263" s="3"/>
    </row>
    <row r="264" spans="1:12" ht="57" hidden="1" customHeight="1">
      <c r="A264" s="6"/>
      <c r="B264" s="15" t="s">
        <v>136</v>
      </c>
      <c r="C264" s="44"/>
      <c r="D264" s="44"/>
      <c r="E264" s="56"/>
      <c r="F264" s="56"/>
      <c r="G264" s="56">
        <v>1470</v>
      </c>
      <c r="H264" s="56">
        <v>1470</v>
      </c>
      <c r="I264" s="15" t="s">
        <v>305</v>
      </c>
      <c r="J264" s="1"/>
      <c r="K264" s="2"/>
      <c r="L264" s="3" t="s">
        <v>55</v>
      </c>
    </row>
    <row r="265" spans="1:12" ht="95.25" hidden="1" customHeight="1">
      <c r="A265" s="6"/>
      <c r="B265" s="132" t="s">
        <v>137</v>
      </c>
      <c r="C265" s="44"/>
      <c r="D265" s="44"/>
      <c r="E265" s="56"/>
      <c r="F265" s="211"/>
      <c r="G265" s="56">
        <v>300</v>
      </c>
      <c r="H265" s="56">
        <v>300</v>
      </c>
      <c r="I265" s="15" t="s">
        <v>291</v>
      </c>
      <c r="J265" s="1"/>
      <c r="K265" s="2"/>
      <c r="L265" s="3" t="s">
        <v>55</v>
      </c>
    </row>
    <row r="266" spans="1:12" ht="12.75" hidden="1" customHeight="1">
      <c r="A266" s="6"/>
      <c r="B266" s="15"/>
      <c r="C266" s="44"/>
      <c r="D266" s="44"/>
      <c r="E266" s="56"/>
      <c r="F266" s="56"/>
      <c r="G266" s="44"/>
      <c r="H266" s="44"/>
      <c r="I266" s="15"/>
      <c r="J266" s="1"/>
      <c r="K266" s="2"/>
      <c r="L266" s="3"/>
    </row>
    <row r="267" spans="1:12" ht="15.75" hidden="1" customHeight="1">
      <c r="A267" s="84"/>
      <c r="B267" s="15"/>
      <c r="C267" s="44"/>
      <c r="D267" s="44"/>
      <c r="E267" s="56"/>
      <c r="F267" s="56"/>
      <c r="G267" s="44"/>
      <c r="H267" s="44"/>
      <c r="I267" s="15"/>
      <c r="J267" s="1"/>
      <c r="K267" s="2"/>
      <c r="L267" s="3" t="s">
        <v>55</v>
      </c>
    </row>
    <row r="268" spans="1:12" ht="15.75" hidden="1" customHeight="1">
      <c r="A268" s="84"/>
      <c r="B268" s="15"/>
      <c r="C268" s="44"/>
      <c r="D268" s="44"/>
      <c r="E268" s="56"/>
      <c r="F268" s="56"/>
      <c r="G268" s="44"/>
      <c r="H268" s="44"/>
      <c r="I268" s="15"/>
      <c r="J268" s="1"/>
      <c r="K268" s="2"/>
      <c r="L268" s="3"/>
    </row>
    <row r="269" spans="1:12" ht="12.75" hidden="1" customHeight="1">
      <c r="A269" s="6"/>
      <c r="B269" s="15"/>
      <c r="C269" s="44"/>
      <c r="D269" s="44"/>
      <c r="E269" s="56"/>
      <c r="F269" s="56"/>
      <c r="G269" s="44"/>
      <c r="H269" s="44"/>
      <c r="I269" s="15"/>
      <c r="J269" s="3"/>
      <c r="K269" s="7"/>
      <c r="L269" s="3" t="s">
        <v>55</v>
      </c>
    </row>
    <row r="270" spans="1:12" ht="12.75" hidden="1" customHeight="1">
      <c r="A270" s="6"/>
      <c r="B270" s="15"/>
      <c r="C270" s="44"/>
      <c r="D270" s="44"/>
      <c r="E270" s="56"/>
      <c r="F270" s="56"/>
      <c r="G270" s="44"/>
      <c r="H270" s="44"/>
      <c r="I270" s="15"/>
      <c r="J270" s="3"/>
      <c r="K270" s="7"/>
      <c r="L270" s="3" t="s">
        <v>55</v>
      </c>
    </row>
    <row r="271" spans="1:12" ht="12.75" hidden="1" customHeight="1">
      <c r="A271" s="6"/>
      <c r="B271" s="85"/>
      <c r="C271" s="44"/>
      <c r="D271" s="44"/>
      <c r="E271" s="56"/>
      <c r="F271" s="56"/>
      <c r="G271" s="44"/>
      <c r="H271" s="44"/>
      <c r="I271" s="15"/>
      <c r="J271" s="3"/>
      <c r="K271" s="7"/>
      <c r="L271" s="3"/>
    </row>
    <row r="272" spans="1:12" ht="12.75" hidden="1" customHeight="1">
      <c r="A272" s="12"/>
      <c r="B272" s="15"/>
      <c r="C272" s="44"/>
      <c r="D272" s="44"/>
      <c r="E272" s="56"/>
      <c r="F272" s="56"/>
      <c r="G272" s="44"/>
      <c r="H272" s="44"/>
      <c r="I272" s="15"/>
      <c r="J272" s="3"/>
      <c r="K272" s="7"/>
      <c r="L272" s="3" t="s">
        <v>55</v>
      </c>
    </row>
    <row r="273" spans="1:12" ht="66" hidden="1" customHeight="1">
      <c r="A273" s="20"/>
      <c r="B273" s="15" t="s">
        <v>155</v>
      </c>
      <c r="C273" s="56">
        <v>371214</v>
      </c>
      <c r="D273" s="44"/>
      <c r="E273" s="56"/>
      <c r="F273" s="56"/>
      <c r="G273" s="44"/>
      <c r="H273" s="44"/>
      <c r="I273" s="15" t="s">
        <v>156</v>
      </c>
      <c r="J273" s="1"/>
      <c r="K273" s="2"/>
      <c r="L273" s="3"/>
    </row>
    <row r="274" spans="1:12" ht="64.5" hidden="1" customHeight="1">
      <c r="A274" s="20"/>
      <c r="B274" s="15" t="s">
        <v>157</v>
      </c>
      <c r="C274" s="56">
        <v>46032</v>
      </c>
      <c r="D274" s="44"/>
      <c r="E274" s="56"/>
      <c r="F274" s="56"/>
      <c r="G274" s="44"/>
      <c r="H274" s="44"/>
      <c r="I274" s="15" t="s">
        <v>158</v>
      </c>
      <c r="J274" s="3"/>
      <c r="K274" s="7"/>
      <c r="L274" s="3" t="s">
        <v>55</v>
      </c>
    </row>
    <row r="275" spans="1:12" ht="51.75" customHeight="1">
      <c r="A275" s="20"/>
      <c r="B275" s="245" t="s">
        <v>159</v>
      </c>
      <c r="C275" s="56"/>
      <c r="D275" s="44"/>
      <c r="E275" s="56">
        <v>929.83</v>
      </c>
      <c r="F275" s="56"/>
      <c r="G275" s="44"/>
      <c r="H275" s="44"/>
      <c r="I275" s="15" t="s">
        <v>292</v>
      </c>
      <c r="J275" s="3"/>
      <c r="K275" s="7"/>
      <c r="L275" s="3"/>
    </row>
    <row r="276" spans="1:12" ht="39" hidden="1" customHeight="1">
      <c r="A276" s="20"/>
      <c r="B276" s="246"/>
      <c r="C276" s="44"/>
      <c r="D276" s="44"/>
      <c r="E276" s="211"/>
      <c r="F276" s="56"/>
      <c r="G276" s="44">
        <v>367.58</v>
      </c>
      <c r="H276" s="44">
        <v>367.58</v>
      </c>
      <c r="I276" s="15" t="s">
        <v>255</v>
      </c>
      <c r="J276" s="1"/>
      <c r="K276" s="2"/>
      <c r="L276" s="3" t="s">
        <v>55</v>
      </c>
    </row>
    <row r="277" spans="1:12" ht="63.75" hidden="1" customHeight="1">
      <c r="A277" s="20"/>
      <c r="B277" s="175" t="s">
        <v>263</v>
      </c>
      <c r="C277" s="44"/>
      <c r="D277" s="44"/>
      <c r="E277" s="56"/>
      <c r="F277" s="56">
        <v>4072.76</v>
      </c>
      <c r="G277" s="44"/>
      <c r="H277" s="44"/>
      <c r="I277" s="15" t="s">
        <v>264</v>
      </c>
      <c r="J277" s="1"/>
      <c r="K277" s="2"/>
      <c r="L277" s="3"/>
    </row>
    <row r="278" spans="1:12" ht="39" customHeight="1">
      <c r="A278" s="20"/>
      <c r="B278" s="205" t="s">
        <v>376</v>
      </c>
      <c r="C278" s="206"/>
      <c r="D278" s="207"/>
      <c r="E278" s="56">
        <v>20000</v>
      </c>
      <c r="F278" s="215"/>
      <c r="G278" s="208"/>
      <c r="H278" s="208"/>
      <c r="I278" s="209" t="s">
        <v>370</v>
      </c>
      <c r="J278" s="1"/>
      <c r="K278" s="2"/>
      <c r="L278" s="3"/>
    </row>
    <row r="279" spans="1:12" ht="63.75" customHeight="1">
      <c r="A279" s="20"/>
      <c r="B279" s="176" t="s">
        <v>215</v>
      </c>
      <c r="C279" s="44"/>
      <c r="D279" s="44"/>
      <c r="E279" s="56">
        <v>395</v>
      </c>
      <c r="F279" s="56"/>
      <c r="G279" s="56"/>
      <c r="H279" s="56"/>
      <c r="I279" s="15" t="s">
        <v>361</v>
      </c>
      <c r="J279" s="1"/>
      <c r="K279" s="2"/>
      <c r="L279" s="3"/>
    </row>
    <row r="280" spans="1:12" ht="39.75" hidden="1" customHeight="1">
      <c r="A280" s="20"/>
      <c r="B280" s="15" t="s">
        <v>207</v>
      </c>
      <c r="C280" s="44"/>
      <c r="D280" s="44"/>
      <c r="E280" s="56"/>
      <c r="F280" s="56"/>
      <c r="G280" s="56"/>
      <c r="H280" s="56">
        <v>7193.8</v>
      </c>
      <c r="I280" s="15" t="s">
        <v>306</v>
      </c>
      <c r="J280" s="3"/>
      <c r="K280" s="7"/>
      <c r="L280" s="3"/>
    </row>
    <row r="281" spans="1:12" ht="54.75" hidden="1" customHeight="1">
      <c r="A281" s="20"/>
      <c r="B281" s="15" t="s">
        <v>160</v>
      </c>
      <c r="C281" s="44"/>
      <c r="D281" s="44"/>
      <c r="E281" s="56"/>
      <c r="F281" s="56"/>
      <c r="G281" s="56">
        <v>15000</v>
      </c>
      <c r="H281" s="56">
        <v>15000</v>
      </c>
      <c r="I281" s="15" t="s">
        <v>161</v>
      </c>
      <c r="J281" s="3"/>
      <c r="K281" s="7"/>
      <c r="L281" s="3"/>
    </row>
    <row r="282" spans="1:12" hidden="1">
      <c r="A282" s="12"/>
      <c r="B282" s="15"/>
      <c r="C282" s="44"/>
      <c r="D282" s="44"/>
      <c r="E282" s="56"/>
      <c r="F282" s="56"/>
      <c r="G282" s="44"/>
      <c r="H282" s="44"/>
      <c r="I282" s="15"/>
      <c r="J282" s="3"/>
      <c r="K282" s="7"/>
      <c r="L282" s="3" t="s">
        <v>55</v>
      </c>
    </row>
    <row r="283" spans="1:12" ht="12.75" hidden="1" customHeight="1">
      <c r="A283" s="12"/>
      <c r="B283" s="15"/>
      <c r="C283" s="3"/>
      <c r="D283" s="3"/>
      <c r="E283" s="216"/>
      <c r="F283" s="216"/>
      <c r="G283" s="3"/>
      <c r="H283" s="3"/>
      <c r="I283" s="15"/>
      <c r="J283" s="3"/>
      <c r="K283" s="7"/>
      <c r="L283" s="3" t="s">
        <v>55</v>
      </c>
    </row>
    <row r="284" spans="1:12" ht="16.5" hidden="1" customHeight="1">
      <c r="A284" s="12"/>
      <c r="B284" s="15"/>
      <c r="C284" s="3"/>
      <c r="D284" s="3"/>
      <c r="E284" s="216"/>
      <c r="F284" s="216"/>
      <c r="G284" s="160"/>
      <c r="H284" s="160"/>
      <c r="I284" s="15"/>
      <c r="J284" s="3"/>
      <c r="K284" s="7"/>
      <c r="L284" s="3"/>
    </row>
    <row r="285" spans="1:12" ht="12.75" hidden="1" customHeight="1">
      <c r="A285" s="12"/>
      <c r="B285" s="86"/>
      <c r="C285" s="3"/>
      <c r="D285" s="3"/>
      <c r="E285" s="56"/>
      <c r="F285" s="211"/>
      <c r="G285" s="3"/>
      <c r="H285" s="3"/>
      <c r="I285" s="15"/>
      <c r="J285" s="3"/>
      <c r="K285" s="7"/>
      <c r="L285" s="3"/>
    </row>
    <row r="286" spans="1:12" ht="25.5">
      <c r="A286" s="9">
        <v>927</v>
      </c>
      <c r="B286" s="35" t="s">
        <v>36</v>
      </c>
      <c r="C286" s="1">
        <f>SUM(C287:C300)</f>
        <v>0</v>
      </c>
      <c r="D286" s="1">
        <f t="shared" ref="D286:G286" si="22">SUM(D287:D300)</f>
        <v>0</v>
      </c>
      <c r="E286" s="142">
        <f t="shared" si="22"/>
        <v>29620</v>
      </c>
      <c r="F286" s="142">
        <f>SUM(F287:F300)</f>
        <v>32860</v>
      </c>
      <c r="G286" s="1">
        <f t="shared" si="22"/>
        <v>0</v>
      </c>
      <c r="H286" s="1">
        <f>SUM(H287:H300)</f>
        <v>2500</v>
      </c>
      <c r="I286" s="15"/>
      <c r="J286" s="1">
        <f>J287+J300</f>
        <v>0</v>
      </c>
      <c r="K286" s="2">
        <f>K287+K300</f>
        <v>0</v>
      </c>
      <c r="L286" s="3"/>
    </row>
    <row r="287" spans="1:12" ht="51.75" hidden="1" customHeight="1">
      <c r="A287" s="14"/>
      <c r="B287" s="15" t="s">
        <v>327</v>
      </c>
      <c r="C287" s="44"/>
      <c r="D287" s="44"/>
      <c r="E287" s="56"/>
      <c r="F287" s="56">
        <v>16607</v>
      </c>
      <c r="G287" s="44"/>
      <c r="H287" s="3"/>
      <c r="I287" s="15" t="s">
        <v>362</v>
      </c>
      <c r="J287" s="3"/>
      <c r="K287" s="2"/>
      <c r="L287" s="16" t="s">
        <v>56</v>
      </c>
    </row>
    <row r="288" spans="1:12" ht="41.25" hidden="1" customHeight="1">
      <c r="A288" s="14"/>
      <c r="B288" s="132" t="s">
        <v>82</v>
      </c>
      <c r="C288" s="44"/>
      <c r="D288" s="44"/>
      <c r="E288" s="56"/>
      <c r="F288" s="56">
        <f>3240+8393</f>
        <v>11633</v>
      </c>
      <c r="G288" s="56"/>
      <c r="I288" s="15" t="s">
        <v>366</v>
      </c>
      <c r="J288" s="3"/>
      <c r="K288" s="2"/>
      <c r="L288" s="16"/>
    </row>
    <row r="289" spans="1:13" ht="40.5" hidden="1" customHeight="1">
      <c r="A289" s="14"/>
      <c r="B289" s="132" t="s">
        <v>82</v>
      </c>
      <c r="C289" s="44"/>
      <c r="D289" s="44"/>
      <c r="E289" s="56"/>
      <c r="F289" s="56"/>
      <c r="G289" s="56"/>
      <c r="H289" s="56">
        <v>2500</v>
      </c>
      <c r="I289" s="133" t="s">
        <v>194</v>
      </c>
      <c r="J289" s="3"/>
      <c r="K289" s="2"/>
      <c r="L289" s="16"/>
    </row>
    <row r="290" spans="1:13" ht="66.75" customHeight="1">
      <c r="A290" s="14"/>
      <c r="B290" s="15" t="s">
        <v>138</v>
      </c>
      <c r="C290" s="44"/>
      <c r="D290" s="44"/>
      <c r="E290" s="56">
        <f>17000+4620</f>
        <v>21620</v>
      </c>
      <c r="F290" s="56"/>
      <c r="H290" s="203"/>
      <c r="I290" s="5" t="s">
        <v>369</v>
      </c>
      <c r="J290" s="3"/>
      <c r="K290" s="2"/>
      <c r="L290" s="16"/>
    </row>
    <row r="291" spans="1:13" ht="66" hidden="1" customHeight="1">
      <c r="A291" s="14"/>
      <c r="B291" s="15" t="s">
        <v>188</v>
      </c>
      <c r="C291" s="44"/>
      <c r="D291" s="44"/>
      <c r="E291" s="56"/>
      <c r="F291" s="56">
        <v>4620</v>
      </c>
      <c r="G291" s="56"/>
      <c r="I291" s="15" t="s">
        <v>340</v>
      </c>
      <c r="J291" s="3"/>
      <c r="K291" s="2"/>
      <c r="L291" s="181"/>
      <c r="M291" s="218"/>
    </row>
    <row r="292" spans="1:13" ht="39.75" customHeight="1">
      <c r="A292" s="6"/>
      <c r="B292" s="15" t="s">
        <v>176</v>
      </c>
      <c r="C292" s="44"/>
      <c r="D292" s="44"/>
      <c r="E292" s="56">
        <v>8000</v>
      </c>
      <c r="F292" s="56"/>
      <c r="H292" s="203"/>
      <c r="I292" s="15" t="s">
        <v>340</v>
      </c>
      <c r="J292" s="3"/>
      <c r="K292" s="2"/>
      <c r="L292" s="204" t="s">
        <v>61</v>
      </c>
      <c r="M292" s="218"/>
    </row>
    <row r="293" spans="1:13" ht="12.75" hidden="1" customHeight="1">
      <c r="A293" s="6"/>
      <c r="B293" s="87"/>
      <c r="C293" s="44"/>
      <c r="D293" s="44"/>
      <c r="E293" s="56"/>
      <c r="F293" s="56"/>
      <c r="G293" s="44"/>
      <c r="H293" s="44"/>
      <c r="I293" s="15"/>
      <c r="J293" s="3"/>
      <c r="K293" s="2"/>
      <c r="L293" s="204"/>
      <c r="M293" s="218"/>
    </row>
    <row r="294" spans="1:13" ht="12.75" hidden="1" customHeight="1">
      <c r="A294" s="6"/>
      <c r="B294" s="87"/>
      <c r="C294" s="44"/>
      <c r="D294" s="44"/>
      <c r="E294" s="56"/>
      <c r="F294" s="56"/>
      <c r="G294" s="44"/>
      <c r="H294" s="44"/>
      <c r="I294" s="15"/>
      <c r="J294" s="3"/>
      <c r="K294" s="2"/>
      <c r="L294" s="3" t="s">
        <v>55</v>
      </c>
    </row>
    <row r="295" spans="1:13" ht="12.75" hidden="1" customHeight="1">
      <c r="A295" s="6"/>
      <c r="B295" s="87"/>
      <c r="C295" s="44"/>
      <c r="D295" s="44"/>
      <c r="E295" s="56"/>
      <c r="F295" s="56"/>
      <c r="G295" s="44"/>
      <c r="H295" s="44"/>
      <c r="I295" s="15"/>
      <c r="J295" s="1"/>
      <c r="K295" s="2"/>
      <c r="L295" s="3" t="s">
        <v>64</v>
      </c>
    </row>
    <row r="296" spans="1:13" ht="12.75" hidden="1" customHeight="1">
      <c r="A296" s="6"/>
      <c r="B296" s="87"/>
      <c r="C296" s="44"/>
      <c r="D296" s="44"/>
      <c r="E296" s="56"/>
      <c r="F296" s="56"/>
      <c r="G296" s="44"/>
      <c r="H296" s="44"/>
      <c r="I296" s="15"/>
      <c r="J296" s="1"/>
      <c r="K296" s="2"/>
      <c r="L296" s="3" t="s">
        <v>64</v>
      </c>
    </row>
    <row r="297" spans="1:13" ht="12.75" hidden="1" customHeight="1">
      <c r="A297" s="6"/>
      <c r="B297" s="87"/>
      <c r="C297" s="44"/>
      <c r="D297" s="44"/>
      <c r="E297" s="56"/>
      <c r="F297" s="56"/>
      <c r="G297" s="44"/>
      <c r="H297" s="44"/>
      <c r="I297" s="15"/>
      <c r="J297" s="1"/>
      <c r="K297" s="2"/>
      <c r="L297" s="3"/>
    </row>
    <row r="298" spans="1:13" ht="12.75" hidden="1" customHeight="1">
      <c r="A298" s="6"/>
      <c r="B298" s="87"/>
      <c r="C298" s="44"/>
      <c r="D298" s="44"/>
      <c r="E298" s="56"/>
      <c r="F298" s="56"/>
      <c r="G298" s="44"/>
      <c r="H298" s="44"/>
      <c r="I298" s="15"/>
      <c r="J298" s="1"/>
      <c r="K298" s="2"/>
      <c r="L298" s="59" t="s">
        <v>66</v>
      </c>
    </row>
    <row r="299" spans="1:13" hidden="1">
      <c r="A299" s="6"/>
      <c r="B299" s="87"/>
      <c r="C299" s="44"/>
      <c r="D299" s="44"/>
      <c r="E299" s="56"/>
      <c r="F299" s="56"/>
      <c r="G299" s="44"/>
      <c r="H299" s="44"/>
      <c r="I299" s="15"/>
      <c r="J299" s="1"/>
      <c r="K299" s="2"/>
      <c r="L299" s="3" t="s">
        <v>64</v>
      </c>
    </row>
    <row r="300" spans="1:13" hidden="1">
      <c r="A300" s="6"/>
      <c r="B300" s="66"/>
      <c r="C300" s="44"/>
      <c r="D300" s="44"/>
      <c r="E300" s="56"/>
      <c r="F300" s="56"/>
      <c r="G300" s="44"/>
      <c r="H300" s="44"/>
      <c r="I300" s="15"/>
      <c r="J300" s="1"/>
      <c r="K300" s="2"/>
      <c r="L300" s="3"/>
    </row>
    <row r="301" spans="1:13" ht="38.25" hidden="1">
      <c r="A301" s="9">
        <v>930</v>
      </c>
      <c r="B301" s="35" t="s">
        <v>10</v>
      </c>
      <c r="C301" s="1">
        <f>SUM(C302)</f>
        <v>0</v>
      </c>
      <c r="D301" s="1">
        <f t="shared" ref="D301:H301" si="23">SUM(D302)</f>
        <v>0</v>
      </c>
      <c r="E301" s="142">
        <f t="shared" si="23"/>
        <v>0</v>
      </c>
      <c r="F301" s="142">
        <f t="shared" si="23"/>
        <v>0</v>
      </c>
      <c r="G301" s="1">
        <f t="shared" si="23"/>
        <v>0</v>
      </c>
      <c r="H301" s="1">
        <f t="shared" si="23"/>
        <v>0</v>
      </c>
      <c r="I301" s="15"/>
      <c r="J301" s="1">
        <f>SUM(J302)</f>
        <v>0</v>
      </c>
      <c r="K301" s="2">
        <f>SUM(K302)</f>
        <v>0</v>
      </c>
      <c r="L301" s="3"/>
    </row>
    <row r="302" spans="1:13" ht="12.75" hidden="1" customHeight="1">
      <c r="A302" s="12"/>
      <c r="B302" s="67"/>
      <c r="C302" s="3"/>
      <c r="D302" s="3"/>
      <c r="E302" s="56"/>
      <c r="F302" s="56"/>
      <c r="G302" s="3"/>
      <c r="H302" s="3"/>
      <c r="I302" s="15"/>
      <c r="J302" s="1"/>
      <c r="K302" s="7"/>
      <c r="L302" s="59" t="s">
        <v>60</v>
      </c>
    </row>
    <row r="303" spans="1:13" ht="22.5" hidden="1">
      <c r="A303" s="6">
        <v>931</v>
      </c>
      <c r="B303" s="66" t="s">
        <v>37</v>
      </c>
      <c r="C303" s="1">
        <f t="shared" ref="C303:H303" si="24">SUM(C304:C304)</f>
        <v>0</v>
      </c>
      <c r="D303" s="1">
        <f t="shared" si="24"/>
        <v>0</v>
      </c>
      <c r="E303" s="142">
        <f t="shared" si="24"/>
        <v>0</v>
      </c>
      <c r="F303" s="142">
        <f t="shared" si="24"/>
        <v>0</v>
      </c>
      <c r="G303" s="1">
        <f t="shared" si="24"/>
        <v>0</v>
      </c>
      <c r="H303" s="1">
        <f t="shared" si="24"/>
        <v>0</v>
      </c>
      <c r="I303" s="15"/>
      <c r="J303" s="1"/>
      <c r="K303" s="2"/>
      <c r="L303" s="3"/>
    </row>
    <row r="304" spans="1:13" ht="43.5" hidden="1" customHeight="1">
      <c r="A304" s="6"/>
      <c r="B304" s="41"/>
      <c r="C304" s="154"/>
      <c r="D304" s="154"/>
      <c r="E304" s="212"/>
      <c r="F304" s="212"/>
      <c r="G304" s="154"/>
      <c r="H304" s="154"/>
      <c r="I304" s="15"/>
      <c r="J304" s="1"/>
      <c r="K304" s="2"/>
      <c r="L304" s="3" t="s">
        <v>55</v>
      </c>
    </row>
    <row r="305" spans="1:13" ht="25.5" hidden="1">
      <c r="A305" s="9">
        <v>932</v>
      </c>
      <c r="B305" s="35" t="s">
        <v>11</v>
      </c>
      <c r="C305" s="1">
        <f t="shared" ref="C305:D305" si="25">C306</f>
        <v>0</v>
      </c>
      <c r="D305" s="1">
        <f t="shared" si="25"/>
        <v>0</v>
      </c>
      <c r="E305" s="142">
        <f>E306</f>
        <v>0</v>
      </c>
      <c r="F305" s="142">
        <f t="shared" ref="F305:H305" si="26">F306</f>
        <v>0</v>
      </c>
      <c r="G305" s="1">
        <f>G306</f>
        <v>0</v>
      </c>
      <c r="H305" s="143">
        <f t="shared" si="26"/>
        <v>3829.2</v>
      </c>
      <c r="I305" s="15"/>
      <c r="J305" s="1"/>
      <c r="K305" s="2"/>
      <c r="L305" s="3"/>
    </row>
    <row r="306" spans="1:13" ht="27.75" hidden="1" customHeight="1">
      <c r="A306" s="6"/>
      <c r="B306" s="8"/>
      <c r="C306" s="1"/>
      <c r="D306" s="1"/>
      <c r="E306" s="211"/>
      <c r="F306" s="142"/>
      <c r="G306" s="3"/>
      <c r="H306" s="44">
        <v>3829.2</v>
      </c>
      <c r="I306" s="15" t="s">
        <v>256</v>
      </c>
      <c r="J306" s="1"/>
      <c r="K306" s="2"/>
      <c r="L306" s="3"/>
    </row>
    <row r="307" spans="1:13" ht="25.5" hidden="1">
      <c r="A307" s="9">
        <v>933</v>
      </c>
      <c r="B307" s="35" t="s">
        <v>38</v>
      </c>
      <c r="C307" s="1"/>
      <c r="D307" s="1"/>
      <c r="E307" s="142"/>
      <c r="F307" s="142"/>
      <c r="G307" s="1"/>
      <c r="H307" s="1"/>
      <c r="I307" s="15"/>
      <c r="J307" s="1"/>
      <c r="K307" s="2"/>
      <c r="L307" s="3"/>
    </row>
    <row r="308" spans="1:13" hidden="1">
      <c r="A308" s="6"/>
      <c r="B308" s="89"/>
      <c r="C308" s="1"/>
      <c r="D308" s="1"/>
      <c r="E308" s="56"/>
      <c r="F308" s="142"/>
      <c r="G308" s="3"/>
      <c r="H308" s="1"/>
      <c r="I308" s="15"/>
      <c r="J308" s="1"/>
      <c r="K308" s="2"/>
      <c r="L308" s="3" t="s">
        <v>55</v>
      </c>
    </row>
    <row r="309" spans="1:13" ht="15.75" hidden="1">
      <c r="A309" s="6"/>
      <c r="B309" s="41"/>
      <c r="C309" s="154"/>
      <c r="D309" s="154"/>
      <c r="E309" s="212"/>
      <c r="F309" s="212"/>
      <c r="G309" s="154"/>
      <c r="H309" s="154"/>
      <c r="I309" s="15"/>
      <c r="J309" s="1"/>
      <c r="K309" s="2"/>
      <c r="L309" s="3" t="s">
        <v>55</v>
      </c>
    </row>
    <row r="310" spans="1:13" hidden="1">
      <c r="A310" s="6"/>
      <c r="B310" s="89"/>
      <c r="C310" s="1"/>
      <c r="D310" s="1"/>
      <c r="E310" s="142"/>
      <c r="F310" s="142"/>
      <c r="G310" s="3"/>
      <c r="H310" s="1"/>
      <c r="I310" s="15"/>
      <c r="J310" s="1"/>
      <c r="K310" s="2"/>
      <c r="L310" s="3" t="s">
        <v>55</v>
      </c>
    </row>
    <row r="311" spans="1:13" ht="38.25" hidden="1">
      <c r="A311" s="9">
        <v>934</v>
      </c>
      <c r="B311" s="35" t="s">
        <v>12</v>
      </c>
      <c r="C311" s="1">
        <f t="shared" ref="C311:H311" si="27">SUM(C312:C314)</f>
        <v>0</v>
      </c>
      <c r="D311" s="1">
        <f t="shared" si="27"/>
        <v>0</v>
      </c>
      <c r="E311" s="142">
        <f t="shared" si="27"/>
        <v>0</v>
      </c>
      <c r="F311" s="142">
        <f t="shared" si="27"/>
        <v>0</v>
      </c>
      <c r="G311" s="143">
        <f t="shared" si="27"/>
        <v>6468.2</v>
      </c>
      <c r="H311" s="143">
        <f t="shared" si="27"/>
        <v>6468.2</v>
      </c>
      <c r="I311" s="15"/>
      <c r="J311" s="1"/>
      <c r="K311" s="2"/>
      <c r="L311" s="3"/>
    </row>
    <row r="312" spans="1:13" ht="45" hidden="1" customHeight="1">
      <c r="A312" s="6"/>
      <c r="B312" s="21"/>
      <c r="C312" s="3"/>
      <c r="D312" s="3"/>
      <c r="E312" s="56"/>
      <c r="F312" s="56"/>
      <c r="G312" s="44">
        <v>6468.2</v>
      </c>
      <c r="H312" s="44">
        <v>6468.2</v>
      </c>
      <c r="I312" s="15" t="s">
        <v>307</v>
      </c>
      <c r="J312" s="1"/>
      <c r="K312" s="2"/>
      <c r="L312" s="3" t="s">
        <v>55</v>
      </c>
    </row>
    <row r="313" spans="1:13" hidden="1">
      <c r="A313" s="12"/>
      <c r="B313" s="90"/>
      <c r="C313" s="3"/>
      <c r="D313" s="3"/>
      <c r="E313" s="56"/>
      <c r="F313" s="56"/>
      <c r="G313" s="3"/>
      <c r="H313" s="3"/>
      <c r="I313" s="15"/>
      <c r="J313" s="1"/>
      <c r="K313" s="2"/>
      <c r="L313" s="3" t="s">
        <v>55</v>
      </c>
    </row>
    <row r="314" spans="1:13" hidden="1">
      <c r="A314" s="12"/>
      <c r="B314" s="90"/>
      <c r="C314" s="3"/>
      <c r="D314" s="3"/>
      <c r="E314" s="56"/>
      <c r="F314" s="56"/>
      <c r="G314" s="3"/>
      <c r="H314" s="3"/>
      <c r="I314" s="15"/>
      <c r="J314" s="1"/>
      <c r="K314" s="2"/>
      <c r="L314" s="3"/>
    </row>
    <row r="315" spans="1:13" ht="27.75" hidden="1" customHeight="1">
      <c r="A315" s="9">
        <v>936</v>
      </c>
      <c r="B315" s="35" t="s">
        <v>13</v>
      </c>
      <c r="C315" s="1">
        <f>SUM(C316:C322)</f>
        <v>0</v>
      </c>
      <c r="D315" s="1">
        <f t="shared" ref="D315:H315" si="28">SUM(D316:D322)</f>
        <v>0</v>
      </c>
      <c r="E315" s="142">
        <f t="shared" si="28"/>
        <v>0</v>
      </c>
      <c r="F315" s="142">
        <f t="shared" si="28"/>
        <v>0</v>
      </c>
      <c r="G315" s="1">
        <f t="shared" si="28"/>
        <v>102.5</v>
      </c>
      <c r="H315" s="1">
        <f t="shared" si="28"/>
        <v>0</v>
      </c>
      <c r="I315" s="15"/>
      <c r="J315" s="1"/>
      <c r="K315" s="2"/>
      <c r="L315" s="3"/>
    </row>
    <row r="316" spans="1:13" ht="32.25" hidden="1" customHeight="1">
      <c r="A316" s="12"/>
      <c r="B316" s="91"/>
      <c r="C316" s="161"/>
      <c r="D316" s="161"/>
      <c r="E316" s="150"/>
      <c r="F316" s="150"/>
      <c r="G316" s="44">
        <v>102.5</v>
      </c>
      <c r="H316" s="161"/>
      <c r="I316" s="15" t="s">
        <v>293</v>
      </c>
      <c r="J316" s="1"/>
      <c r="K316" s="2"/>
      <c r="L316" s="3" t="s">
        <v>55</v>
      </c>
    </row>
    <row r="317" spans="1:13" hidden="1">
      <c r="A317" s="12"/>
      <c r="B317" s="91"/>
      <c r="C317" s="161"/>
      <c r="D317" s="161"/>
      <c r="E317" s="150"/>
      <c r="F317" s="150"/>
      <c r="G317" s="3"/>
      <c r="H317" s="161"/>
      <c r="I317" s="15"/>
      <c r="J317" s="1"/>
      <c r="K317" s="2"/>
      <c r="L317" s="3" t="s">
        <v>55</v>
      </c>
    </row>
    <row r="318" spans="1:13" hidden="1">
      <c r="A318" s="12"/>
      <c r="B318" s="91"/>
      <c r="C318" s="161"/>
      <c r="D318" s="161"/>
      <c r="E318" s="150"/>
      <c r="F318" s="150"/>
      <c r="G318" s="161"/>
      <c r="H318" s="161"/>
      <c r="I318" s="15"/>
      <c r="J318" s="1"/>
      <c r="K318" s="2"/>
      <c r="L318" s="3" t="s">
        <v>55</v>
      </c>
    </row>
    <row r="319" spans="1:13" hidden="1" outlineLevel="3" collapsed="1">
      <c r="A319" s="12"/>
      <c r="B319" s="11"/>
      <c r="C319" s="3"/>
      <c r="D319" s="3"/>
      <c r="E319" s="56"/>
      <c r="F319" s="56"/>
      <c r="G319" s="3"/>
      <c r="H319" s="3"/>
      <c r="I319" s="15"/>
      <c r="J319" s="3"/>
      <c r="K319" s="7"/>
      <c r="L319" s="3" t="s">
        <v>55</v>
      </c>
      <c r="M319" s="23"/>
    </row>
    <row r="320" spans="1:13" hidden="1" outlineLevel="3">
      <c r="A320" s="12"/>
      <c r="B320" s="21"/>
      <c r="C320" s="3"/>
      <c r="D320" s="3"/>
      <c r="E320" s="56"/>
      <c r="F320" s="56"/>
      <c r="G320" s="3"/>
      <c r="H320" s="3"/>
      <c r="I320" s="15"/>
      <c r="J320" s="3"/>
      <c r="K320" s="7"/>
      <c r="L320" s="3" t="s">
        <v>55</v>
      </c>
      <c r="M320" s="23"/>
    </row>
    <row r="321" spans="1:13" ht="12.75" hidden="1" customHeight="1" outlineLevel="3">
      <c r="A321" s="12"/>
      <c r="B321" s="92"/>
      <c r="C321" s="3"/>
      <c r="D321" s="3"/>
      <c r="E321" s="56"/>
      <c r="F321" s="56"/>
      <c r="G321" s="3"/>
      <c r="H321" s="3"/>
      <c r="I321" s="15"/>
      <c r="J321" s="3"/>
      <c r="K321" s="7"/>
      <c r="L321" s="3" t="s">
        <v>55</v>
      </c>
      <c r="M321" s="23"/>
    </row>
    <row r="322" spans="1:13" ht="12.75" hidden="1" customHeight="1" outlineLevel="3">
      <c r="A322" s="12"/>
      <c r="B322" s="46"/>
      <c r="C322" s="3"/>
      <c r="D322" s="3"/>
      <c r="E322" s="56"/>
      <c r="F322" s="56"/>
      <c r="G322" s="3"/>
      <c r="H322" s="3"/>
      <c r="I322" s="15"/>
      <c r="J322" s="3"/>
      <c r="K322" s="7"/>
      <c r="L322" s="3" t="s">
        <v>55</v>
      </c>
      <c r="M322" s="23"/>
    </row>
    <row r="323" spans="1:13" ht="43.5" hidden="1" customHeight="1" collapsed="1">
      <c r="A323" s="9">
        <v>937</v>
      </c>
      <c r="B323" s="35" t="s">
        <v>14</v>
      </c>
      <c r="C323" s="1">
        <f t="shared" ref="C323:D323" si="29">C324</f>
        <v>0</v>
      </c>
      <c r="D323" s="1">
        <f t="shared" si="29"/>
        <v>0</v>
      </c>
      <c r="E323" s="142">
        <f>E324</f>
        <v>0</v>
      </c>
      <c r="F323" s="142">
        <f t="shared" ref="F323:H323" si="30">F324</f>
        <v>0</v>
      </c>
      <c r="G323" s="1">
        <f>G324</f>
        <v>0</v>
      </c>
      <c r="H323" s="1">
        <f t="shared" si="30"/>
        <v>0</v>
      </c>
      <c r="I323" s="15">
        <f>G323-H323</f>
        <v>0</v>
      </c>
      <c r="J323" s="1"/>
      <c r="K323" s="2"/>
      <c r="L323" s="3"/>
    </row>
    <row r="324" spans="1:13" ht="15.75" hidden="1">
      <c r="A324" s="6"/>
      <c r="B324" s="41"/>
      <c r="C324" s="154"/>
      <c r="D324" s="154"/>
      <c r="E324" s="211"/>
      <c r="F324" s="212"/>
      <c r="G324" s="161"/>
      <c r="H324" s="154"/>
      <c r="I324" s="15"/>
      <c r="J324" s="1"/>
      <c r="K324" s="2"/>
      <c r="L324" s="3" t="s">
        <v>55</v>
      </c>
    </row>
    <row r="325" spans="1:13" hidden="1">
      <c r="A325" s="6"/>
      <c r="B325" s="8"/>
      <c r="C325" s="1"/>
      <c r="D325" s="1"/>
      <c r="E325" s="142"/>
      <c r="F325" s="142"/>
      <c r="G325" s="3"/>
      <c r="H325" s="1"/>
      <c r="I325" s="15"/>
      <c r="J325" s="1"/>
      <c r="K325" s="2"/>
      <c r="L325" s="3" t="s">
        <v>55</v>
      </c>
    </row>
    <row r="326" spans="1:13" ht="41.25" hidden="1" customHeight="1">
      <c r="A326" s="6"/>
      <c r="B326" s="10" t="s">
        <v>210</v>
      </c>
      <c r="C326" s="1"/>
      <c r="D326" s="1"/>
      <c r="E326" s="142"/>
      <c r="F326" s="142"/>
      <c r="G326" s="44">
        <v>13432.2</v>
      </c>
      <c r="H326" s="44">
        <v>13432.2</v>
      </c>
      <c r="I326" s="11" t="s">
        <v>196</v>
      </c>
      <c r="J326" s="1"/>
      <c r="K326" s="2"/>
      <c r="L326" s="3"/>
    </row>
    <row r="327" spans="1:13" ht="38.25">
      <c r="A327" s="9">
        <v>938</v>
      </c>
      <c r="B327" s="35" t="s">
        <v>15</v>
      </c>
      <c r="C327" s="1">
        <f t="shared" ref="C327:H327" si="31">SUM(C328:C330)</f>
        <v>0</v>
      </c>
      <c r="D327" s="1">
        <f t="shared" si="31"/>
        <v>0</v>
      </c>
      <c r="E327" s="142">
        <f>SUM(E328:E345)</f>
        <v>221</v>
      </c>
      <c r="F327" s="142">
        <f t="shared" si="31"/>
        <v>2460</v>
      </c>
      <c r="G327" s="1">
        <f t="shared" si="31"/>
        <v>0</v>
      </c>
      <c r="H327" s="1">
        <f t="shared" si="31"/>
        <v>0</v>
      </c>
      <c r="I327" s="15"/>
      <c r="J327" s="1"/>
      <c r="K327" s="2"/>
      <c r="L327" s="3"/>
    </row>
    <row r="328" spans="1:13" ht="40.5" hidden="1" customHeight="1">
      <c r="A328" s="9"/>
      <c r="B328" s="10" t="s">
        <v>148</v>
      </c>
      <c r="C328" s="44"/>
      <c r="D328" s="44"/>
      <c r="E328" s="56"/>
      <c r="F328" s="56">
        <v>900</v>
      </c>
      <c r="G328" s="56"/>
      <c r="H328" s="44"/>
      <c r="I328" s="5" t="s">
        <v>363</v>
      </c>
      <c r="J328" s="1"/>
      <c r="K328" s="2"/>
      <c r="L328" s="3" t="s">
        <v>55</v>
      </c>
    </row>
    <row r="329" spans="1:13" ht="24.75" hidden="1" customHeight="1">
      <c r="A329" s="9"/>
      <c r="B329" s="247" t="s">
        <v>149</v>
      </c>
      <c r="C329" s="44"/>
      <c r="D329" s="44"/>
      <c r="E329" s="56"/>
      <c r="F329" s="56">
        <f>1560-221</f>
        <v>1339</v>
      </c>
      <c r="G329" s="56"/>
      <c r="H329" s="44"/>
      <c r="I329" s="5" t="s">
        <v>363</v>
      </c>
      <c r="J329" s="1"/>
      <c r="K329" s="2"/>
      <c r="L329" s="3" t="s">
        <v>55</v>
      </c>
    </row>
    <row r="330" spans="1:13" ht="26.25" hidden="1" customHeight="1">
      <c r="A330" s="9"/>
      <c r="B330" s="248"/>
      <c r="C330" s="44"/>
      <c r="D330" s="44"/>
      <c r="E330" s="56"/>
      <c r="F330" s="56">
        <v>221</v>
      </c>
      <c r="G330" s="56"/>
      <c r="H330" s="44"/>
      <c r="I330" s="15" t="s">
        <v>364</v>
      </c>
      <c r="J330" s="1"/>
      <c r="K330" s="2"/>
      <c r="L330" s="3" t="s">
        <v>55</v>
      </c>
    </row>
    <row r="331" spans="1:13" ht="38.25" hidden="1" customHeight="1">
      <c r="A331" s="9">
        <v>940</v>
      </c>
      <c r="B331" s="139"/>
      <c r="C331" s="1">
        <f t="shared" ref="C331:F331" si="32">SUM(C332:C334)</f>
        <v>0</v>
      </c>
      <c r="D331" s="1">
        <f t="shared" si="32"/>
        <v>0</v>
      </c>
      <c r="E331" s="142">
        <f t="shared" si="32"/>
        <v>0</v>
      </c>
      <c r="F331" s="142">
        <f t="shared" si="32"/>
        <v>0</v>
      </c>
      <c r="G331" s="1">
        <f>SUM(G332:G334)</f>
        <v>0</v>
      </c>
      <c r="H331" s="1">
        <f>SUM(H332:H334)</f>
        <v>0</v>
      </c>
      <c r="I331" s="15">
        <f>G331-H331</f>
        <v>0</v>
      </c>
      <c r="J331" s="1">
        <f>SUM(J332)</f>
        <v>0</v>
      </c>
      <c r="K331" s="2">
        <f>SUM(K332)</f>
        <v>0</v>
      </c>
      <c r="L331" s="3"/>
    </row>
    <row r="332" spans="1:13" ht="12.75" hidden="1" customHeight="1">
      <c r="A332" s="9"/>
      <c r="B332" s="139"/>
      <c r="C332" s="162"/>
      <c r="D332" s="162"/>
      <c r="E332" s="149"/>
      <c r="F332" s="149"/>
      <c r="G332" s="161"/>
      <c r="H332" s="161"/>
      <c r="I332" s="15"/>
      <c r="J332" s="3"/>
      <c r="K332" s="2"/>
      <c r="L332" s="3" t="s">
        <v>55</v>
      </c>
    </row>
    <row r="333" spans="1:13" ht="12.75" hidden="1" customHeight="1">
      <c r="A333" s="6"/>
      <c r="B333" s="139"/>
      <c r="C333" s="1"/>
      <c r="D333" s="1"/>
      <c r="E333" s="211"/>
      <c r="F333" s="142"/>
      <c r="G333" s="3"/>
      <c r="H333" s="3"/>
      <c r="I333" s="15"/>
      <c r="J333" s="3"/>
      <c r="K333" s="2"/>
      <c r="L333" s="3" t="s">
        <v>55</v>
      </c>
    </row>
    <row r="334" spans="1:13" ht="15.75" hidden="1" customHeight="1">
      <c r="A334" s="6"/>
      <c r="B334" s="139"/>
      <c r="C334" s="154"/>
      <c r="D334" s="154"/>
      <c r="E334" s="212"/>
      <c r="F334" s="212"/>
      <c r="G334" s="154"/>
      <c r="H334" s="154"/>
      <c r="I334" s="15"/>
      <c r="J334" s="3"/>
      <c r="K334" s="2"/>
      <c r="L334" s="3" t="s">
        <v>55</v>
      </c>
    </row>
    <row r="335" spans="1:13" ht="12.75" hidden="1" customHeight="1">
      <c r="A335" s="6"/>
      <c r="B335" s="139"/>
      <c r="C335" s="1"/>
      <c r="D335" s="1"/>
      <c r="E335" s="142"/>
      <c r="F335" s="142"/>
      <c r="G335" s="3"/>
      <c r="H335" s="3"/>
      <c r="I335" s="15"/>
      <c r="J335" s="3"/>
      <c r="K335" s="2"/>
      <c r="L335" s="3" t="s">
        <v>55</v>
      </c>
    </row>
    <row r="336" spans="1:13" ht="51" hidden="1" customHeight="1">
      <c r="A336" s="9">
        <v>941</v>
      </c>
      <c r="B336" s="139"/>
      <c r="C336" s="1">
        <f>SUM(C337:C342)</f>
        <v>0</v>
      </c>
      <c r="D336" s="1">
        <f t="shared" ref="D336:H336" si="33">SUM(D337:D342)</f>
        <v>0</v>
      </c>
      <c r="E336" s="142">
        <f t="shared" si="33"/>
        <v>0</v>
      </c>
      <c r="F336" s="142">
        <f t="shared" si="33"/>
        <v>0</v>
      </c>
      <c r="G336" s="1">
        <f t="shared" si="33"/>
        <v>0</v>
      </c>
      <c r="H336" s="1">
        <f t="shared" si="33"/>
        <v>0</v>
      </c>
      <c r="I336" s="15">
        <f>G336-H336</f>
        <v>0</v>
      </c>
      <c r="J336" s="1">
        <f>SUM(J342:J344)</f>
        <v>0</v>
      </c>
      <c r="K336" s="2">
        <f>SUM(K342:K344)</f>
        <v>0</v>
      </c>
      <c r="L336" s="3"/>
    </row>
    <row r="337" spans="1:12" ht="12.75" hidden="1" customHeight="1">
      <c r="A337" s="6"/>
      <c r="B337" s="139"/>
      <c r="C337" s="1"/>
      <c r="D337" s="3"/>
      <c r="E337" s="56"/>
      <c r="F337" s="56"/>
      <c r="G337" s="3"/>
      <c r="H337" s="3"/>
      <c r="I337" s="15"/>
      <c r="J337" s="1"/>
      <c r="K337" s="2"/>
      <c r="L337" s="3" t="s">
        <v>55</v>
      </c>
    </row>
    <row r="338" spans="1:12" ht="12.75" hidden="1" customHeight="1">
      <c r="A338" s="6"/>
      <c r="B338" s="139"/>
      <c r="C338" s="1"/>
      <c r="D338" s="3"/>
      <c r="E338" s="56"/>
      <c r="F338" s="56"/>
      <c r="G338" s="3"/>
      <c r="H338" s="3"/>
      <c r="I338" s="15"/>
      <c r="J338" s="1"/>
      <c r="K338" s="2"/>
      <c r="L338" s="3" t="s">
        <v>55</v>
      </c>
    </row>
    <row r="339" spans="1:12" ht="12.75" hidden="1" customHeight="1">
      <c r="A339" s="6"/>
      <c r="B339" s="139"/>
      <c r="C339" s="1"/>
      <c r="D339" s="1"/>
      <c r="E339" s="142"/>
      <c r="F339" s="142"/>
      <c r="G339" s="3"/>
      <c r="H339" s="3"/>
      <c r="I339" s="15"/>
      <c r="J339" s="1"/>
      <c r="K339" s="2"/>
      <c r="L339" s="3" t="s">
        <v>55</v>
      </c>
    </row>
    <row r="340" spans="1:12" ht="12.75" hidden="1" customHeight="1">
      <c r="A340" s="6"/>
      <c r="B340" s="139"/>
      <c r="C340" s="1"/>
      <c r="D340" s="3"/>
      <c r="E340" s="56"/>
      <c r="F340" s="211"/>
      <c r="G340" s="3"/>
      <c r="H340" s="3"/>
      <c r="I340" s="15"/>
      <c r="J340" s="1"/>
      <c r="K340" s="2"/>
      <c r="L340" s="3" t="s">
        <v>55</v>
      </c>
    </row>
    <row r="341" spans="1:12" ht="12.75" hidden="1" customHeight="1">
      <c r="A341" s="6"/>
      <c r="B341" s="139"/>
      <c r="C341" s="1"/>
      <c r="D341" s="1"/>
      <c r="E341" s="142"/>
      <c r="F341" s="142"/>
      <c r="G341" s="3"/>
      <c r="H341" s="3"/>
      <c r="I341" s="15"/>
      <c r="J341" s="1"/>
      <c r="K341" s="2"/>
      <c r="L341" s="3" t="s">
        <v>55</v>
      </c>
    </row>
    <row r="342" spans="1:12" ht="12.75" hidden="1" customHeight="1">
      <c r="A342" s="6"/>
      <c r="B342" s="139"/>
      <c r="C342" s="1"/>
      <c r="D342" s="1"/>
      <c r="E342" s="142"/>
      <c r="F342" s="142"/>
      <c r="G342" s="3"/>
      <c r="H342" s="3"/>
      <c r="I342" s="15"/>
      <c r="J342" s="1"/>
      <c r="K342" s="2"/>
      <c r="L342" s="3" t="s">
        <v>55</v>
      </c>
    </row>
    <row r="343" spans="1:12" ht="12.75" hidden="1" customHeight="1">
      <c r="A343" s="6"/>
      <c r="B343" s="139"/>
      <c r="C343" s="1"/>
      <c r="D343" s="1"/>
      <c r="E343" s="142"/>
      <c r="F343" s="142"/>
      <c r="G343" s="3"/>
      <c r="H343" s="3"/>
      <c r="I343" s="15"/>
      <c r="J343" s="1"/>
      <c r="K343" s="2"/>
      <c r="L343" s="3" t="s">
        <v>55</v>
      </c>
    </row>
    <row r="344" spans="1:12" ht="12.75" hidden="1" customHeight="1">
      <c r="A344" s="6"/>
      <c r="B344" s="139"/>
      <c r="C344" s="3"/>
      <c r="D344" s="3"/>
      <c r="E344" s="142"/>
      <c r="F344" s="142"/>
      <c r="G344" s="3"/>
      <c r="H344" s="3"/>
      <c r="I344" s="15"/>
      <c r="J344" s="1"/>
      <c r="K344" s="2"/>
      <c r="L344" s="3" t="s">
        <v>55</v>
      </c>
    </row>
    <row r="345" spans="1:12" ht="27.75" customHeight="1">
      <c r="A345" s="6"/>
      <c r="B345" s="11" t="s">
        <v>368</v>
      </c>
      <c r="C345" s="3"/>
      <c r="D345" s="3"/>
      <c r="E345" s="56">
        <v>221</v>
      </c>
      <c r="F345" s="56"/>
      <c r="G345" s="3"/>
      <c r="H345" s="3"/>
      <c r="I345" s="5" t="s">
        <v>367</v>
      </c>
      <c r="J345" s="1"/>
      <c r="K345" s="2"/>
      <c r="L345" s="3"/>
    </row>
    <row r="346" spans="1:12" ht="38.25">
      <c r="A346" s="9">
        <v>942</v>
      </c>
      <c r="B346" s="35" t="s">
        <v>16</v>
      </c>
      <c r="C346" s="1">
        <f t="shared" ref="C346:D346" si="34">C349</f>
        <v>0</v>
      </c>
      <c r="D346" s="1">
        <f t="shared" si="34"/>
        <v>0</v>
      </c>
      <c r="E346" s="142">
        <f>E347+E348</f>
        <v>312</v>
      </c>
      <c r="F346" s="142">
        <f t="shared" ref="F346:H346" si="35">F347+F348</f>
        <v>0</v>
      </c>
      <c r="G346" s="143">
        <f t="shared" si="35"/>
        <v>275.60000000000002</v>
      </c>
      <c r="H346" s="1">
        <f t="shared" si="35"/>
        <v>0</v>
      </c>
      <c r="I346" s="15"/>
      <c r="J346" s="1"/>
      <c r="K346" s="2"/>
      <c r="L346" s="3"/>
    </row>
    <row r="347" spans="1:12" ht="42" customHeight="1">
      <c r="A347" s="9"/>
      <c r="B347" s="37"/>
      <c r="C347" s="1"/>
      <c r="D347" s="1"/>
      <c r="E347" s="56">
        <v>312</v>
      </c>
      <c r="F347" s="56"/>
      <c r="G347" s="44"/>
      <c r="H347" s="1"/>
      <c r="I347" s="15" t="s">
        <v>328</v>
      </c>
      <c r="J347" s="1"/>
      <c r="K347" s="2"/>
      <c r="L347" s="3"/>
    </row>
    <row r="348" spans="1:12" ht="44.25" hidden="1" customHeight="1">
      <c r="A348" s="6"/>
      <c r="B348" s="41"/>
      <c r="C348" s="154"/>
      <c r="D348" s="154"/>
      <c r="E348" s="56"/>
      <c r="F348" s="56"/>
      <c r="G348" s="44">
        <f>225.6+50</f>
        <v>275.60000000000002</v>
      </c>
      <c r="H348" s="163"/>
      <c r="I348" s="15" t="s">
        <v>257</v>
      </c>
      <c r="J348" s="1"/>
      <c r="K348" s="2"/>
      <c r="L348" s="3" t="s">
        <v>55</v>
      </c>
    </row>
    <row r="349" spans="1:12" ht="16.5" hidden="1">
      <c r="A349" s="6"/>
      <c r="B349" s="41"/>
      <c r="C349" s="154"/>
      <c r="D349" s="154"/>
      <c r="E349" s="217"/>
      <c r="F349" s="211"/>
      <c r="G349" s="154"/>
      <c r="H349" s="163"/>
      <c r="I349" s="15"/>
      <c r="J349" s="1"/>
      <c r="K349" s="2"/>
      <c r="L349" s="3" t="s">
        <v>55</v>
      </c>
    </row>
    <row r="350" spans="1:12" ht="38.25" hidden="1">
      <c r="A350" s="9">
        <v>943</v>
      </c>
      <c r="B350" s="35" t="s">
        <v>28</v>
      </c>
      <c r="C350" s="142">
        <f>SUM(C351:C355)</f>
        <v>150583</v>
      </c>
      <c r="D350" s="142">
        <f>SUM(D352:D355)</f>
        <v>0</v>
      </c>
      <c r="E350" s="142">
        <f>SUM(E352:E355)</f>
        <v>0</v>
      </c>
      <c r="F350" s="142">
        <f>SUM(F352:F356)</f>
        <v>18236</v>
      </c>
      <c r="G350" s="142">
        <f t="shared" ref="G350:H350" si="36">SUM(G352:G356)</f>
        <v>300</v>
      </c>
      <c r="H350" s="142">
        <f t="shared" si="36"/>
        <v>1100</v>
      </c>
      <c r="I350" s="15"/>
      <c r="J350" s="1">
        <f>SUM(J353)</f>
        <v>0</v>
      </c>
      <c r="K350" s="2">
        <f>SUM(K353)</f>
        <v>0</v>
      </c>
      <c r="L350" s="3"/>
    </row>
    <row r="351" spans="1:12" ht="76.5" hidden="1">
      <c r="A351" s="9"/>
      <c r="B351" s="5" t="s">
        <v>150</v>
      </c>
      <c r="C351" s="56">
        <v>150583</v>
      </c>
      <c r="D351" s="56"/>
      <c r="E351" s="56"/>
      <c r="F351" s="56"/>
      <c r="G351" s="44"/>
      <c r="H351" s="44"/>
      <c r="I351" s="15" t="s">
        <v>151</v>
      </c>
      <c r="J351" s="1"/>
      <c r="K351" s="2"/>
      <c r="L351" s="3"/>
    </row>
    <row r="352" spans="1:12" ht="53.25" hidden="1" customHeight="1">
      <c r="A352" s="12"/>
      <c r="B352" s="13" t="s">
        <v>83</v>
      </c>
      <c r="C352" s="56"/>
      <c r="D352" s="56"/>
      <c r="E352" s="56"/>
      <c r="F352" s="56">
        <v>13850</v>
      </c>
      <c r="G352" s="44"/>
      <c r="H352" s="44"/>
      <c r="I352" s="15" t="s">
        <v>365</v>
      </c>
      <c r="J352" s="1"/>
      <c r="K352" s="2"/>
      <c r="L352" s="3" t="s">
        <v>55</v>
      </c>
    </row>
    <row r="353" spans="1:12" ht="39.75" hidden="1" customHeight="1">
      <c r="A353" s="12"/>
      <c r="B353" s="10" t="s">
        <v>84</v>
      </c>
      <c r="C353" s="56"/>
      <c r="D353" s="56"/>
      <c r="E353" s="56"/>
      <c r="F353" s="56">
        <v>3736</v>
      </c>
      <c r="G353" s="44"/>
      <c r="H353" s="44"/>
      <c r="I353" s="15" t="s">
        <v>340</v>
      </c>
      <c r="J353" s="1"/>
      <c r="K353" s="7"/>
      <c r="L353" s="3" t="s">
        <v>55</v>
      </c>
    </row>
    <row r="354" spans="1:12" ht="68.25" hidden="1" customHeight="1">
      <c r="A354" s="12"/>
      <c r="B354" s="5"/>
      <c r="C354" s="44"/>
      <c r="D354" s="44"/>
      <c r="E354" s="56"/>
      <c r="F354" s="56"/>
      <c r="G354" s="56">
        <v>300</v>
      </c>
      <c r="H354" s="56">
        <v>300</v>
      </c>
      <c r="I354" s="15" t="s">
        <v>258</v>
      </c>
      <c r="J354" s="1"/>
      <c r="K354" s="2"/>
      <c r="L354" s="3" t="s">
        <v>55</v>
      </c>
    </row>
    <row r="355" spans="1:12" ht="43.5" hidden="1" customHeight="1">
      <c r="A355" s="12"/>
      <c r="B355" s="5"/>
      <c r="C355" s="44"/>
      <c r="D355" s="44"/>
      <c r="E355" s="56"/>
      <c r="F355" s="56"/>
      <c r="G355" s="56"/>
      <c r="H355" s="56">
        <v>800</v>
      </c>
      <c r="I355" s="15" t="s">
        <v>259</v>
      </c>
      <c r="J355" s="1"/>
      <c r="K355" s="7"/>
      <c r="L355" s="3" t="s">
        <v>55</v>
      </c>
    </row>
    <row r="356" spans="1:12" ht="26.25" hidden="1" customHeight="1">
      <c r="A356" s="12"/>
      <c r="B356" s="5" t="s">
        <v>329</v>
      </c>
      <c r="C356" s="44"/>
      <c r="D356" s="44"/>
      <c r="E356" s="56"/>
      <c r="F356" s="56">
        <v>650</v>
      </c>
      <c r="G356" s="56"/>
      <c r="I356" s="15" t="s">
        <v>340</v>
      </c>
      <c r="J356" s="1"/>
      <c r="K356" s="7"/>
      <c r="L356" s="3" t="s">
        <v>55</v>
      </c>
    </row>
    <row r="357" spans="1:12" ht="22.5" hidden="1" customHeight="1">
      <c r="A357" s="12"/>
      <c r="B357" s="5"/>
      <c r="C357" s="1"/>
      <c r="D357" s="1"/>
      <c r="E357" s="142"/>
      <c r="F357" s="142"/>
      <c r="G357" s="3"/>
      <c r="H357" s="3"/>
      <c r="I357" s="15"/>
      <c r="J357" s="1"/>
      <c r="K357" s="7"/>
      <c r="L357" s="3"/>
    </row>
    <row r="358" spans="1:12" ht="45" hidden="1" customHeight="1">
      <c r="A358" s="12"/>
      <c r="B358" s="93" t="s">
        <v>162</v>
      </c>
      <c r="C358" s="1">
        <f t="shared" ref="C358:F358" si="37">C359</f>
        <v>0</v>
      </c>
      <c r="D358" s="1">
        <f t="shared" si="37"/>
        <v>0</v>
      </c>
      <c r="E358" s="142">
        <f t="shared" si="37"/>
        <v>0</v>
      </c>
      <c r="F358" s="142">
        <f t="shared" si="37"/>
        <v>0</v>
      </c>
      <c r="G358" s="1">
        <f>G359</f>
        <v>960</v>
      </c>
      <c r="H358" s="1">
        <f>H359</f>
        <v>0</v>
      </c>
      <c r="I358" s="15"/>
      <c r="J358" s="1"/>
      <c r="K358" s="7"/>
      <c r="L358" s="3"/>
    </row>
    <row r="359" spans="1:12" ht="42.75" hidden="1" customHeight="1">
      <c r="A359" s="12"/>
      <c r="B359" s="21"/>
      <c r="C359" s="3"/>
      <c r="D359" s="3"/>
      <c r="E359" s="211"/>
      <c r="F359" s="56"/>
      <c r="G359" s="3">
        <f>500+460</f>
        <v>960</v>
      </c>
      <c r="H359" s="3"/>
      <c r="I359" s="15" t="s">
        <v>294</v>
      </c>
      <c r="J359" s="1"/>
      <c r="K359" s="7"/>
      <c r="L359" s="3"/>
    </row>
    <row r="360" spans="1:12" hidden="1">
      <c r="A360" s="6"/>
      <c r="B360" s="21"/>
      <c r="C360" s="1"/>
      <c r="D360" s="1"/>
      <c r="E360" s="142"/>
      <c r="F360" s="142"/>
      <c r="G360" s="3"/>
      <c r="H360" s="3"/>
      <c r="I360" s="15"/>
      <c r="J360" s="1"/>
      <c r="K360" s="7"/>
      <c r="L360" s="3" t="s">
        <v>55</v>
      </c>
    </row>
    <row r="361" spans="1:12" ht="63.75" hidden="1">
      <c r="A361" s="9">
        <v>946</v>
      </c>
      <c r="B361" s="35" t="s">
        <v>17</v>
      </c>
      <c r="C361" s="1">
        <f t="shared" ref="C361:F361" si="38">SUM(C362:C366)</f>
        <v>0</v>
      </c>
      <c r="D361" s="1">
        <f t="shared" si="38"/>
        <v>0</v>
      </c>
      <c r="E361" s="142">
        <f t="shared" si="38"/>
        <v>0</v>
      </c>
      <c r="F361" s="142">
        <f t="shared" si="38"/>
        <v>0</v>
      </c>
      <c r="G361" s="1">
        <f>SUM(G362:G366)</f>
        <v>0</v>
      </c>
      <c r="H361" s="1">
        <f>SUM(H362:H366)</f>
        <v>0</v>
      </c>
      <c r="I361" s="15">
        <f>G361-H361</f>
        <v>0</v>
      </c>
      <c r="J361" s="1">
        <f>SUM(J362:J366)</f>
        <v>0</v>
      </c>
      <c r="K361" s="2">
        <f>SUM(K362:K366)</f>
        <v>0</v>
      </c>
      <c r="L361" s="3"/>
    </row>
    <row r="362" spans="1:12" hidden="1">
      <c r="A362" s="6"/>
      <c r="B362" s="5"/>
      <c r="C362" s="1"/>
      <c r="D362" s="1"/>
      <c r="E362" s="142"/>
      <c r="F362" s="211"/>
      <c r="G362" s="3"/>
      <c r="H362" s="3"/>
      <c r="I362" s="15"/>
      <c r="J362" s="3"/>
      <c r="K362" s="2"/>
      <c r="L362" s="3" t="s">
        <v>55</v>
      </c>
    </row>
    <row r="363" spans="1:12" ht="15" hidden="1" customHeight="1">
      <c r="A363" s="6"/>
      <c r="B363" s="8"/>
      <c r="C363" s="1"/>
      <c r="D363" s="1"/>
      <c r="E363" s="142"/>
      <c r="F363" s="142"/>
      <c r="G363" s="3"/>
      <c r="H363" s="3"/>
      <c r="I363" s="15"/>
      <c r="J363" s="3"/>
      <c r="K363" s="2"/>
      <c r="L363" s="3" t="s">
        <v>55</v>
      </c>
    </row>
    <row r="364" spans="1:12" hidden="1">
      <c r="A364" s="6"/>
      <c r="B364" s="8"/>
      <c r="C364" s="1"/>
      <c r="D364" s="1"/>
      <c r="E364" s="142"/>
      <c r="F364" s="142"/>
      <c r="G364" s="3"/>
      <c r="H364" s="3"/>
      <c r="I364" s="15"/>
      <c r="J364" s="3"/>
      <c r="K364" s="2"/>
      <c r="L364" s="3"/>
    </row>
    <row r="365" spans="1:12" hidden="1">
      <c r="A365" s="6"/>
      <c r="B365" s="8"/>
      <c r="C365" s="1"/>
      <c r="D365" s="1"/>
      <c r="E365" s="142"/>
      <c r="F365" s="142"/>
      <c r="G365" s="3"/>
      <c r="H365" s="3"/>
      <c r="I365" s="15"/>
      <c r="J365" s="3"/>
      <c r="K365" s="2"/>
      <c r="L365" s="3"/>
    </row>
    <row r="366" spans="1:12" ht="12.75" hidden="1" customHeight="1">
      <c r="A366" s="6"/>
      <c r="B366" s="8"/>
      <c r="C366" s="1"/>
      <c r="D366" s="1"/>
      <c r="E366" s="142"/>
      <c r="F366" s="142"/>
      <c r="G366" s="3"/>
      <c r="H366" s="3"/>
      <c r="I366" s="15"/>
      <c r="J366" s="1"/>
      <c r="K366" s="7"/>
      <c r="L366" s="65" t="s">
        <v>57</v>
      </c>
    </row>
    <row r="367" spans="1:12" ht="25.5" hidden="1">
      <c r="A367" s="9">
        <v>947</v>
      </c>
      <c r="B367" s="35" t="s">
        <v>18</v>
      </c>
      <c r="C367" s="1">
        <f t="shared" ref="C367:E367" si="39">C368</f>
        <v>0</v>
      </c>
      <c r="D367" s="1">
        <f t="shared" si="39"/>
        <v>0</v>
      </c>
      <c r="E367" s="142">
        <f t="shared" si="39"/>
        <v>0</v>
      </c>
      <c r="F367" s="142">
        <f>F368</f>
        <v>0</v>
      </c>
      <c r="G367" s="1">
        <f t="shared" ref="G367" si="40">G368</f>
        <v>0</v>
      </c>
      <c r="H367" s="1">
        <f>H368</f>
        <v>0</v>
      </c>
      <c r="I367" s="15">
        <f>G367-H367</f>
        <v>0</v>
      </c>
      <c r="J367" s="1">
        <f>J369</f>
        <v>0</v>
      </c>
      <c r="K367" s="2">
        <f>K369</f>
        <v>0</v>
      </c>
      <c r="L367" s="3"/>
    </row>
    <row r="368" spans="1:12" hidden="1">
      <c r="A368" s="6"/>
      <c r="B368" s="5"/>
      <c r="C368" s="1"/>
      <c r="D368" s="1"/>
      <c r="E368" s="56"/>
      <c r="F368" s="211"/>
      <c r="G368" s="3"/>
      <c r="H368" s="3"/>
      <c r="I368" s="15"/>
      <c r="J368" s="1"/>
      <c r="K368" s="2"/>
      <c r="L368" s="3"/>
    </row>
    <row r="369" spans="1:12" ht="13.5" hidden="1" customHeight="1">
      <c r="A369" s="6"/>
      <c r="B369" s="8"/>
      <c r="C369" s="1"/>
      <c r="D369" s="1"/>
      <c r="E369" s="142"/>
      <c r="F369" s="142"/>
      <c r="G369" s="3"/>
      <c r="H369" s="3"/>
      <c r="I369" s="15"/>
      <c r="J369" s="3"/>
      <c r="K369" s="2"/>
      <c r="L369" s="3" t="s">
        <v>55</v>
      </c>
    </row>
    <row r="370" spans="1:12" ht="12.75" hidden="1" customHeight="1">
      <c r="A370" s="6"/>
      <c r="B370" s="8"/>
      <c r="C370" s="1"/>
      <c r="D370" s="1"/>
      <c r="E370" s="142"/>
      <c r="F370" s="142"/>
      <c r="G370" s="3"/>
      <c r="H370" s="3"/>
      <c r="I370" s="15"/>
      <c r="J370" s="3"/>
      <c r="K370" s="2"/>
      <c r="L370" s="45"/>
    </row>
    <row r="371" spans="1:12" ht="12.75" hidden="1" customHeight="1">
      <c r="A371" s="6"/>
      <c r="B371" s="8"/>
      <c r="C371" s="1"/>
      <c r="D371" s="1"/>
      <c r="E371" s="142"/>
      <c r="F371" s="142"/>
      <c r="G371" s="3"/>
      <c r="H371" s="3"/>
      <c r="I371" s="15"/>
      <c r="J371" s="3"/>
      <c r="K371" s="2"/>
      <c r="L371" s="3"/>
    </row>
    <row r="372" spans="1:12" ht="25.5" customHeight="1">
      <c r="A372" s="1"/>
      <c r="B372" s="58" t="s">
        <v>377</v>
      </c>
      <c r="C372" s="143">
        <f t="shared" ref="C372:H372" si="41">C8+C29+C51+C86+C89+C103+C127+C136+C174+C181+C186+C196+C198+C203+C207+C212+C253+C263+C286+C305+C311+C315+C327+C346+C350+C358</f>
        <v>769568.88</v>
      </c>
      <c r="D372" s="143">
        <f t="shared" si="41"/>
        <v>90</v>
      </c>
      <c r="E372" s="142">
        <f t="shared" si="41"/>
        <v>379617.83</v>
      </c>
      <c r="F372" s="142">
        <f>F8+F29+F51+F86+F89+F103+F127+F136+F174+F181+F186+F196+F198+F203+F207+F210+F212+F253+F263+F286+F305+F311+F315+F327+F346+F350+F358</f>
        <v>464924.72039999999</v>
      </c>
      <c r="G372" s="143">
        <f t="shared" si="41"/>
        <v>362819.64029999997</v>
      </c>
      <c r="H372" s="143">
        <f t="shared" si="41"/>
        <v>362819.64030000003</v>
      </c>
      <c r="I372" s="210"/>
      <c r="J372" s="64" t="e">
        <f>J8+J29+J51+J86+J89+J103+J127+J136+J172+J174+#REF!+J181+J186+J196+J198+J203+J207+J210+J212+J249+J253+#REF!+J286+#REF!+J301+J303+J305+J307+J311+#REF!+J315+J323+J327+J331+J336+J346+J350+J361+J367+#REF!+J263</f>
        <v>#REF!</v>
      </c>
      <c r="K372" s="94" t="e">
        <f>K8+K29+K51+K86+K89+K103+K127+K136+K172+K174+#REF!+K181+K186+K196+K198+K203+K207+K210+K212+K249+K253+#REF!+K286+#REF!+K301+K303+K305+K307+K311+#REF!+K315+K323+K327+K331+K336+K346+K350+K361+K367+#REF!+K263</f>
        <v>#REF!</v>
      </c>
      <c r="L372" s="3"/>
    </row>
    <row r="373" spans="1:12">
      <c r="A373" s="95"/>
      <c r="B373" s="96"/>
      <c r="C373" s="23"/>
      <c r="D373" s="23"/>
      <c r="E373" s="23"/>
      <c r="F373" s="23"/>
      <c r="G373" s="23"/>
      <c r="H373" s="23"/>
      <c r="I373" s="186"/>
      <c r="J373" s="23"/>
      <c r="K373" s="23"/>
      <c r="L373" s="3"/>
    </row>
    <row r="374" spans="1:12" ht="12.75" hidden="1" customHeight="1">
      <c r="A374" s="1"/>
      <c r="B374" s="98" t="s">
        <v>23</v>
      </c>
      <c r="C374" s="99">
        <f>C375+C379+C382+C394+C406</f>
        <v>0</v>
      </c>
      <c r="D374" s="99">
        <f t="shared" ref="D374:H374" si="42">D375+D379+D382+D394+D406</f>
        <v>0</v>
      </c>
      <c r="E374" s="99">
        <f t="shared" si="42"/>
        <v>0</v>
      </c>
      <c r="F374" s="99">
        <f t="shared" si="42"/>
        <v>0</v>
      </c>
      <c r="G374" s="99">
        <f t="shared" si="42"/>
        <v>0</v>
      </c>
      <c r="H374" s="99">
        <f t="shared" si="42"/>
        <v>0</v>
      </c>
      <c r="I374" s="185">
        <f>G374-H374</f>
        <v>0</v>
      </c>
      <c r="J374" s="99">
        <f>J375+J379+J382</f>
        <v>0</v>
      </c>
      <c r="K374" s="100">
        <f>K375+K379+K382</f>
        <v>0</v>
      </c>
      <c r="L374" s="3"/>
    </row>
    <row r="375" spans="1:12" ht="33.75" hidden="1" customHeight="1">
      <c r="A375" s="6">
        <v>905</v>
      </c>
      <c r="B375" s="66" t="s">
        <v>67</v>
      </c>
      <c r="C375" s="101">
        <f>SUM(C376:C378)</f>
        <v>0</v>
      </c>
      <c r="D375" s="101">
        <f t="shared" ref="D375:H375" si="43">SUM(D376:D378)</f>
        <v>0</v>
      </c>
      <c r="E375" s="101">
        <f t="shared" si="43"/>
        <v>0</v>
      </c>
      <c r="F375" s="101">
        <f t="shared" si="43"/>
        <v>0</v>
      </c>
      <c r="G375" s="101">
        <f t="shared" si="43"/>
        <v>0</v>
      </c>
      <c r="H375" s="101">
        <f t="shared" si="43"/>
        <v>0</v>
      </c>
      <c r="I375" s="15"/>
      <c r="J375" s="101">
        <f>SUM(J376:J378)</f>
        <v>0</v>
      </c>
      <c r="K375" s="102">
        <f>SUM(K376:K378)</f>
        <v>0</v>
      </c>
      <c r="L375" s="3"/>
    </row>
    <row r="376" spans="1:12" ht="12.75" hidden="1" customHeight="1">
      <c r="A376" s="103"/>
      <c r="B376" s="242"/>
      <c r="C376" s="161"/>
      <c r="D376" s="161"/>
      <c r="E376" s="161"/>
      <c r="F376" s="161"/>
      <c r="G376" s="161"/>
      <c r="H376" s="161"/>
      <c r="I376" s="15"/>
      <c r="J376" s="104"/>
      <c r="K376" s="105"/>
      <c r="L376" s="3" t="s">
        <v>55</v>
      </c>
    </row>
    <row r="377" spans="1:12" ht="12.75" hidden="1" customHeight="1">
      <c r="A377" s="103"/>
      <c r="B377" s="244"/>
      <c r="C377" s="164"/>
      <c r="D377" s="164"/>
      <c r="E377" s="165"/>
      <c r="F377" s="165"/>
      <c r="G377" s="161"/>
      <c r="H377" s="161"/>
      <c r="I377" s="15"/>
      <c r="J377" s="104"/>
      <c r="K377" s="105"/>
      <c r="L377" s="3"/>
    </row>
    <row r="378" spans="1:12" ht="12.75" hidden="1" customHeight="1">
      <c r="A378" s="17"/>
      <c r="B378" s="106"/>
      <c r="C378" s="53"/>
      <c r="D378" s="53"/>
      <c r="E378" s="3"/>
      <c r="F378" s="3"/>
      <c r="G378" s="104"/>
      <c r="H378" s="22"/>
      <c r="I378" s="15"/>
      <c r="J378" s="107"/>
      <c r="K378" s="7"/>
      <c r="L378" s="3" t="s">
        <v>55</v>
      </c>
    </row>
    <row r="379" spans="1:12" ht="33.75" hidden="1" customHeight="1">
      <c r="A379" s="6">
        <v>908</v>
      </c>
      <c r="B379" s="108" t="s">
        <v>6</v>
      </c>
      <c r="C379" s="142">
        <f>SUM(C380:C381)</f>
        <v>0</v>
      </c>
      <c r="D379" s="142">
        <f t="shared" ref="D379:H379" si="44">SUM(D380:D381)</f>
        <v>0</v>
      </c>
      <c r="E379" s="142">
        <f t="shared" si="44"/>
        <v>0</v>
      </c>
      <c r="F379" s="142">
        <f t="shared" si="44"/>
        <v>0</v>
      </c>
      <c r="G379" s="142">
        <f t="shared" si="44"/>
        <v>0</v>
      </c>
      <c r="H379" s="142">
        <f t="shared" si="44"/>
        <v>0</v>
      </c>
      <c r="I379" s="15"/>
      <c r="J379" s="1">
        <f>SUM(J380)</f>
        <v>0</v>
      </c>
      <c r="K379" s="2">
        <f>SUM(K380)</f>
        <v>0</v>
      </c>
      <c r="L379" s="3"/>
    </row>
    <row r="380" spans="1:12" ht="12.75" hidden="1" customHeight="1">
      <c r="A380" s="6"/>
      <c r="B380" s="109"/>
      <c r="C380" s="3"/>
      <c r="D380" s="3"/>
      <c r="E380" s="3"/>
      <c r="F380" s="3"/>
      <c r="G380" s="56"/>
      <c r="H380" s="56"/>
      <c r="I380" s="15"/>
      <c r="J380" s="3"/>
      <c r="K380" s="7"/>
      <c r="L380" s="3" t="s">
        <v>55</v>
      </c>
    </row>
    <row r="381" spans="1:12" ht="12.75" hidden="1" customHeight="1">
      <c r="A381" s="6"/>
      <c r="B381" s="109"/>
      <c r="C381" s="3"/>
      <c r="D381" s="3"/>
      <c r="E381" s="3"/>
      <c r="F381" s="3"/>
      <c r="G381" s="56"/>
      <c r="H381" s="56"/>
      <c r="I381" s="15"/>
      <c r="J381" s="3"/>
      <c r="K381" s="7"/>
      <c r="L381" s="3" t="s">
        <v>55</v>
      </c>
    </row>
    <row r="382" spans="1:12" ht="12.75" hidden="1" customHeight="1">
      <c r="A382" s="6">
        <v>924</v>
      </c>
      <c r="B382" s="108" t="s">
        <v>9</v>
      </c>
      <c r="C382" s="1">
        <f>SUM(C383:C393)</f>
        <v>0</v>
      </c>
      <c r="D382" s="1">
        <f t="shared" ref="D382:H382" si="45">SUM(D383:D393)</f>
        <v>0</v>
      </c>
      <c r="E382" s="1">
        <f t="shared" si="45"/>
        <v>0</v>
      </c>
      <c r="F382" s="1">
        <f t="shared" si="45"/>
        <v>0</v>
      </c>
      <c r="G382" s="1">
        <f t="shared" si="45"/>
        <v>0</v>
      </c>
      <c r="H382" s="1">
        <f t="shared" si="45"/>
        <v>0</v>
      </c>
      <c r="I382" s="15"/>
      <c r="J382" s="1">
        <f>SUM(J391:J408)</f>
        <v>0</v>
      </c>
      <c r="K382" s="2">
        <f>SUM(K391:K408)</f>
        <v>0</v>
      </c>
      <c r="L382" s="3"/>
    </row>
    <row r="383" spans="1:12" ht="12.75" hidden="1" customHeight="1">
      <c r="A383" s="6"/>
      <c r="B383" s="110"/>
      <c r="C383" s="3"/>
      <c r="D383" s="3"/>
      <c r="E383" s="3"/>
      <c r="F383" s="3"/>
      <c r="G383" s="3"/>
      <c r="H383" s="3"/>
      <c r="I383" s="15"/>
      <c r="J383" s="1"/>
      <c r="K383" s="2"/>
      <c r="L383" s="3" t="s">
        <v>55</v>
      </c>
    </row>
    <row r="384" spans="1:12" ht="12.75" hidden="1" customHeight="1">
      <c r="A384" s="6"/>
      <c r="B384" s="110"/>
      <c r="C384" s="3"/>
      <c r="D384" s="3"/>
      <c r="E384" s="3"/>
      <c r="F384" s="3"/>
      <c r="G384" s="3"/>
      <c r="H384" s="3"/>
      <c r="I384" s="15"/>
      <c r="J384" s="1"/>
      <c r="K384" s="2"/>
      <c r="L384" s="3" t="s">
        <v>55</v>
      </c>
    </row>
    <row r="385" spans="1:12" ht="15.75" hidden="1" customHeight="1">
      <c r="A385" s="84"/>
      <c r="B385" s="109"/>
      <c r="C385" s="166"/>
      <c r="D385" s="166"/>
      <c r="E385" s="166"/>
      <c r="F385" s="166"/>
      <c r="G385" s="3"/>
      <c r="H385" s="166"/>
      <c r="I385" s="15"/>
      <c r="J385" s="1"/>
      <c r="K385" s="2"/>
      <c r="L385" s="3" t="s">
        <v>55</v>
      </c>
    </row>
    <row r="386" spans="1:12" ht="12.75" hidden="1" customHeight="1">
      <c r="A386" s="6"/>
      <c r="B386" s="109"/>
      <c r="C386" s="3"/>
      <c r="D386" s="3"/>
      <c r="E386" s="3"/>
      <c r="F386" s="3"/>
      <c r="G386" s="3"/>
      <c r="H386" s="3"/>
      <c r="I386" s="15"/>
      <c r="J386" s="1"/>
      <c r="K386" s="2"/>
      <c r="L386" s="3" t="s">
        <v>55</v>
      </c>
    </row>
    <row r="387" spans="1:12" ht="15.75" hidden="1" customHeight="1">
      <c r="A387" s="84"/>
      <c r="B387" s="109"/>
      <c r="C387" s="166"/>
      <c r="D387" s="166"/>
      <c r="E387" s="166"/>
      <c r="F387" s="166"/>
      <c r="G387" s="3"/>
      <c r="H387" s="166"/>
      <c r="I387" s="15"/>
      <c r="J387" s="1"/>
      <c r="K387" s="2"/>
      <c r="L387" s="3" t="s">
        <v>55</v>
      </c>
    </row>
    <row r="388" spans="1:12" ht="15.75" hidden="1" customHeight="1">
      <c r="A388" s="84"/>
      <c r="B388" s="111"/>
      <c r="C388" s="166"/>
      <c r="D388" s="3"/>
      <c r="E388" s="167"/>
      <c r="F388" s="166"/>
      <c r="G388" s="3"/>
      <c r="H388" s="166"/>
      <c r="I388" s="15"/>
      <c r="J388" s="1"/>
      <c r="K388" s="2"/>
      <c r="L388" s="3"/>
    </row>
    <row r="389" spans="1:12" ht="15.75" hidden="1" customHeight="1">
      <c r="A389" s="84"/>
      <c r="B389" s="109"/>
      <c r="C389" s="3"/>
      <c r="D389" s="3"/>
      <c r="E389" s="166"/>
      <c r="F389" s="166"/>
      <c r="G389" s="3"/>
      <c r="H389" s="166"/>
      <c r="I389" s="15"/>
      <c r="J389" s="1"/>
      <c r="K389" s="2"/>
      <c r="L389" s="3" t="s">
        <v>55</v>
      </c>
    </row>
    <row r="390" spans="1:12" ht="15.75" hidden="1" customHeight="1">
      <c r="A390" s="84"/>
      <c r="B390" s="109"/>
      <c r="C390" s="3"/>
      <c r="D390" s="166"/>
      <c r="E390" s="166"/>
      <c r="F390" s="166"/>
      <c r="G390" s="3"/>
      <c r="H390" s="166"/>
      <c r="I390" s="15"/>
      <c r="J390" s="1"/>
      <c r="K390" s="2"/>
      <c r="L390" s="3" t="s">
        <v>55</v>
      </c>
    </row>
    <row r="391" spans="1:12" ht="12.75" hidden="1" customHeight="1">
      <c r="A391" s="112"/>
      <c r="B391" s="87"/>
      <c r="C391" s="88"/>
      <c r="D391" s="88"/>
      <c r="E391" s="88"/>
      <c r="F391" s="88"/>
      <c r="G391" s="88"/>
      <c r="H391" s="3"/>
      <c r="I391" s="15"/>
      <c r="J391" s="88"/>
      <c r="K391" s="113"/>
      <c r="L391" s="3" t="s">
        <v>55</v>
      </c>
    </row>
    <row r="392" spans="1:12" ht="12.75" hidden="1" customHeight="1">
      <c r="A392" s="112"/>
      <c r="B392" s="87"/>
      <c r="C392" s="88"/>
      <c r="D392" s="168"/>
      <c r="E392" s="88"/>
      <c r="F392" s="88"/>
      <c r="G392" s="88"/>
      <c r="H392" s="3"/>
      <c r="I392" s="15"/>
      <c r="J392" s="88"/>
      <c r="K392" s="113"/>
      <c r="L392" s="3" t="s">
        <v>55</v>
      </c>
    </row>
    <row r="393" spans="1:12" ht="12.75" hidden="1" customHeight="1">
      <c r="A393" s="112"/>
      <c r="B393" s="87"/>
      <c r="C393" s="88"/>
      <c r="D393" s="88"/>
      <c r="E393" s="88"/>
      <c r="F393" s="88"/>
      <c r="G393" s="88"/>
      <c r="H393" s="3"/>
      <c r="I393" s="15"/>
      <c r="J393" s="88"/>
      <c r="K393" s="113"/>
      <c r="L393" s="3" t="s">
        <v>55</v>
      </c>
    </row>
    <row r="394" spans="1:12" ht="22.5" hidden="1" customHeight="1">
      <c r="A394" s="6">
        <v>927</v>
      </c>
      <c r="B394" s="108" t="s">
        <v>36</v>
      </c>
      <c r="C394" s="1">
        <f>SUM(C395:C405)</f>
        <v>0</v>
      </c>
      <c r="D394" s="1">
        <f t="shared" ref="D394:H394" si="46">SUM(D395:D405)</f>
        <v>0</v>
      </c>
      <c r="E394" s="1">
        <f t="shared" si="46"/>
        <v>0</v>
      </c>
      <c r="F394" s="1">
        <f t="shared" si="46"/>
        <v>0</v>
      </c>
      <c r="G394" s="1">
        <f t="shared" si="46"/>
        <v>0</v>
      </c>
      <c r="H394" s="1">
        <f t="shared" si="46"/>
        <v>0</v>
      </c>
      <c r="I394" s="15"/>
      <c r="J394" s="88"/>
      <c r="K394" s="113"/>
      <c r="L394" s="3"/>
    </row>
    <row r="395" spans="1:12" ht="12.75" hidden="1" customHeight="1">
      <c r="A395" s="112"/>
      <c r="B395" s="114"/>
      <c r="C395" s="88"/>
      <c r="D395" s="88"/>
      <c r="E395" s="88"/>
      <c r="F395" s="88"/>
      <c r="G395" s="88"/>
      <c r="H395" s="3"/>
      <c r="I395" s="15"/>
      <c r="J395" s="88"/>
      <c r="K395" s="113"/>
      <c r="L395" s="3" t="s">
        <v>55</v>
      </c>
    </row>
    <row r="396" spans="1:12" ht="12.75" hidden="1" customHeight="1">
      <c r="A396" s="112"/>
      <c r="B396" s="114"/>
      <c r="C396" s="88"/>
      <c r="D396" s="88"/>
      <c r="E396" s="88"/>
      <c r="F396" s="88"/>
      <c r="G396" s="88"/>
      <c r="H396" s="3"/>
      <c r="I396" s="15"/>
      <c r="J396" s="88"/>
      <c r="K396" s="113"/>
      <c r="L396" s="3" t="s">
        <v>55</v>
      </c>
    </row>
    <row r="397" spans="1:12" ht="12.75" hidden="1" customHeight="1">
      <c r="A397" s="112"/>
      <c r="B397" s="114"/>
      <c r="C397" s="88"/>
      <c r="D397" s="88"/>
      <c r="E397" s="88"/>
      <c r="F397" s="88"/>
      <c r="G397" s="88"/>
      <c r="H397" s="3"/>
      <c r="I397" s="15"/>
      <c r="J397" s="88"/>
      <c r="K397" s="113"/>
      <c r="L397" s="3" t="s">
        <v>55</v>
      </c>
    </row>
    <row r="398" spans="1:12" ht="12.75" hidden="1" customHeight="1">
      <c r="A398" s="112"/>
      <c r="B398" s="114"/>
      <c r="C398" s="88"/>
      <c r="D398" s="88"/>
      <c r="E398" s="88"/>
      <c r="F398" s="88"/>
      <c r="G398" s="88"/>
      <c r="H398" s="3"/>
      <c r="I398" s="15"/>
      <c r="J398" s="88"/>
      <c r="K398" s="113"/>
      <c r="L398" s="3" t="s">
        <v>55</v>
      </c>
    </row>
    <row r="399" spans="1:12" ht="12.75" hidden="1" customHeight="1">
      <c r="A399" s="112"/>
      <c r="B399" s="87"/>
      <c r="C399" s="88"/>
      <c r="D399" s="88"/>
      <c r="E399" s="88"/>
      <c r="F399" s="88"/>
      <c r="G399" s="88"/>
      <c r="H399" s="3"/>
      <c r="I399" s="15"/>
      <c r="J399" s="88"/>
      <c r="K399" s="113"/>
      <c r="L399" s="3"/>
    </row>
    <row r="400" spans="1:12" ht="12.75" hidden="1" customHeight="1">
      <c r="A400" s="112"/>
      <c r="B400" s="114"/>
      <c r="C400" s="88"/>
      <c r="D400" s="88"/>
      <c r="E400" s="88"/>
      <c r="F400" s="88"/>
      <c r="G400" s="88"/>
      <c r="H400" s="3"/>
      <c r="I400" s="15"/>
      <c r="J400" s="88"/>
      <c r="K400" s="113"/>
      <c r="L400" s="3" t="s">
        <v>55</v>
      </c>
    </row>
    <row r="401" spans="1:12" ht="12.75" hidden="1" customHeight="1">
      <c r="A401" s="112"/>
      <c r="B401" s="114"/>
      <c r="C401" s="88"/>
      <c r="D401" s="88"/>
      <c r="E401" s="88"/>
      <c r="F401" s="88"/>
      <c r="G401" s="88"/>
      <c r="H401" s="3"/>
      <c r="I401" s="15"/>
      <c r="J401" s="88"/>
      <c r="K401" s="113"/>
      <c r="L401" s="3" t="s">
        <v>55</v>
      </c>
    </row>
    <row r="402" spans="1:12" ht="12.75" hidden="1" customHeight="1">
      <c r="A402" s="112"/>
      <c r="B402" s="87"/>
      <c r="C402" s="88"/>
      <c r="D402" s="88"/>
      <c r="E402" s="88"/>
      <c r="F402" s="88"/>
      <c r="G402" s="88"/>
      <c r="H402" s="3"/>
      <c r="I402" s="15"/>
      <c r="J402" s="88"/>
      <c r="K402" s="113"/>
      <c r="L402" s="3" t="s">
        <v>55</v>
      </c>
    </row>
    <row r="403" spans="1:12" ht="12.75" hidden="1" customHeight="1">
      <c r="A403" s="112"/>
      <c r="B403" s="87"/>
      <c r="C403" s="88"/>
      <c r="D403" s="88"/>
      <c r="E403" s="88"/>
      <c r="F403" s="88"/>
      <c r="G403" s="88"/>
      <c r="H403" s="3"/>
      <c r="I403" s="15"/>
      <c r="J403" s="88"/>
      <c r="K403" s="113"/>
      <c r="L403" s="45" t="s">
        <v>69</v>
      </c>
    </row>
    <row r="404" spans="1:12" ht="12.75" hidden="1" customHeight="1">
      <c r="A404" s="112"/>
      <c r="B404" s="87"/>
      <c r="C404" s="88"/>
      <c r="D404" s="88"/>
      <c r="E404" s="88"/>
      <c r="F404" s="88"/>
      <c r="G404" s="88"/>
      <c r="H404" s="3"/>
      <c r="I404" s="15"/>
      <c r="J404" s="88"/>
      <c r="K404" s="113"/>
      <c r="L404" s="3"/>
    </row>
    <row r="405" spans="1:12" ht="12.75" hidden="1" customHeight="1">
      <c r="A405" s="112"/>
      <c r="B405" s="87"/>
      <c r="C405" s="88"/>
      <c r="D405" s="88"/>
      <c r="E405" s="88"/>
      <c r="F405" s="88"/>
      <c r="G405" s="88"/>
      <c r="H405" s="3"/>
      <c r="I405" s="15"/>
      <c r="J405" s="88"/>
      <c r="K405" s="113"/>
      <c r="L405" s="3"/>
    </row>
    <row r="406" spans="1:12" ht="33.75" hidden="1" customHeight="1">
      <c r="A406" s="6">
        <v>938</v>
      </c>
      <c r="B406" s="108" t="s">
        <v>15</v>
      </c>
      <c r="C406" s="112">
        <f>SUM(C407:C408)</f>
        <v>0</v>
      </c>
      <c r="D406" s="112">
        <f t="shared" ref="D406:H406" si="47">SUM(D407:D408)</f>
        <v>0</v>
      </c>
      <c r="E406" s="112">
        <f t="shared" si="47"/>
        <v>0</v>
      </c>
      <c r="F406" s="112">
        <f t="shared" si="47"/>
        <v>0</v>
      </c>
      <c r="G406" s="112">
        <f t="shared" si="47"/>
        <v>0</v>
      </c>
      <c r="H406" s="112">
        <f t="shared" si="47"/>
        <v>0</v>
      </c>
      <c r="I406" s="15"/>
      <c r="J406" s="88"/>
      <c r="K406" s="113"/>
      <c r="L406" s="3"/>
    </row>
    <row r="407" spans="1:12" ht="12.75" hidden="1" customHeight="1">
      <c r="A407" s="112"/>
      <c r="B407" s="87"/>
      <c r="C407" s="88"/>
      <c r="D407" s="88"/>
      <c r="E407" s="88"/>
      <c r="F407" s="88"/>
      <c r="G407" s="88"/>
      <c r="H407" s="3"/>
      <c r="I407" s="15"/>
      <c r="J407" s="88"/>
      <c r="K407" s="113"/>
      <c r="L407" s="3" t="s">
        <v>55</v>
      </c>
    </row>
    <row r="408" spans="1:12" hidden="1">
      <c r="A408" s="112"/>
      <c r="B408" s="87"/>
      <c r="C408" s="88"/>
      <c r="D408" s="88"/>
      <c r="E408" s="88"/>
      <c r="F408" s="88"/>
      <c r="G408" s="88"/>
      <c r="H408" s="3"/>
      <c r="I408" s="15"/>
      <c r="J408" s="88"/>
      <c r="K408" s="113"/>
      <c r="L408" s="3"/>
    </row>
    <row r="409" spans="1:12" ht="12.75" hidden="1" customHeight="1">
      <c r="A409" s="112"/>
      <c r="B409" s="115" t="s">
        <v>24</v>
      </c>
      <c r="C409" s="64">
        <f>C372+C374</f>
        <v>769568.88</v>
      </c>
      <c r="D409" s="64">
        <f t="shared" ref="D409:H409" si="48">D372+D374</f>
        <v>90</v>
      </c>
      <c r="E409" s="64">
        <f t="shared" si="48"/>
        <v>379617.83</v>
      </c>
      <c r="F409" s="64">
        <f t="shared" si="48"/>
        <v>464924.72039999999</v>
      </c>
      <c r="G409" s="64">
        <f t="shared" si="48"/>
        <v>362819.64029999997</v>
      </c>
      <c r="H409" s="64">
        <f t="shared" si="48"/>
        <v>362819.64030000003</v>
      </c>
      <c r="I409" s="15">
        <f>G409-H409</f>
        <v>0</v>
      </c>
      <c r="J409" s="64" t="e">
        <f>SUM(J372+J374)</f>
        <v>#REF!</v>
      </c>
      <c r="K409" s="94" t="e">
        <f>SUM(K372+K374)</f>
        <v>#REF!</v>
      </c>
      <c r="L409" s="3"/>
    </row>
    <row r="410" spans="1:12" hidden="1">
      <c r="A410" s="1"/>
      <c r="B410" s="116"/>
      <c r="C410" s="3"/>
      <c r="D410" s="3"/>
      <c r="E410" s="3"/>
      <c r="F410" s="3"/>
      <c r="G410" s="3"/>
      <c r="H410" s="53"/>
      <c r="I410" s="15"/>
      <c r="J410" s="53"/>
      <c r="K410" s="7"/>
      <c r="L410" s="3"/>
    </row>
    <row r="411" spans="1:12" ht="54.75" hidden="1" customHeight="1" collapsed="1">
      <c r="A411" s="229" t="s">
        <v>190</v>
      </c>
      <c r="B411" s="230"/>
      <c r="C411" s="64">
        <f t="shared" ref="C411:H411" si="49">SUM(C412:C426)</f>
        <v>0</v>
      </c>
      <c r="D411" s="64">
        <f t="shared" si="49"/>
        <v>0</v>
      </c>
      <c r="E411" s="151">
        <f t="shared" si="49"/>
        <v>22426.6</v>
      </c>
      <c r="F411" s="151">
        <f t="shared" si="49"/>
        <v>322</v>
      </c>
      <c r="G411" s="64">
        <f t="shared" si="49"/>
        <v>0</v>
      </c>
      <c r="H411" s="64">
        <f t="shared" si="49"/>
        <v>0</v>
      </c>
      <c r="I411" s="15"/>
      <c r="J411" s="64">
        <f>SUM(J412:J416)</f>
        <v>0</v>
      </c>
      <c r="K411" s="94"/>
      <c r="L411" s="3"/>
    </row>
    <row r="412" spans="1:12" ht="38.25" hidden="1">
      <c r="A412" s="52">
        <v>901</v>
      </c>
      <c r="B412" s="108" t="s">
        <v>1</v>
      </c>
      <c r="C412" s="44"/>
      <c r="D412" s="44"/>
      <c r="E412" s="44">
        <v>4467</v>
      </c>
      <c r="F412" s="44"/>
      <c r="G412" s="44"/>
      <c r="H412" s="44"/>
      <c r="I412" s="15" t="s">
        <v>179</v>
      </c>
      <c r="J412" s="3"/>
      <c r="K412" s="7"/>
      <c r="L412" s="3"/>
    </row>
    <row r="413" spans="1:12" ht="15.75" hidden="1" customHeight="1">
      <c r="A413" s="52">
        <v>902</v>
      </c>
      <c r="B413" s="108" t="s">
        <v>2</v>
      </c>
      <c r="C413" s="44"/>
      <c r="D413" s="44"/>
      <c r="E413" s="44">
        <f>4000+500+989</f>
        <v>5489</v>
      </c>
      <c r="F413" s="44"/>
      <c r="G413" s="44"/>
      <c r="H413" s="44"/>
      <c r="I413" s="15" t="s">
        <v>124</v>
      </c>
      <c r="J413" s="117"/>
      <c r="K413" s="118"/>
      <c r="L413" s="3"/>
    </row>
    <row r="414" spans="1:12" ht="15.75" hidden="1" customHeight="1">
      <c r="A414" s="52">
        <v>903</v>
      </c>
      <c r="B414" s="108" t="s">
        <v>3</v>
      </c>
      <c r="C414" s="44"/>
      <c r="D414" s="44"/>
      <c r="E414" s="44">
        <v>487</v>
      </c>
      <c r="F414" s="44"/>
      <c r="G414" s="44"/>
      <c r="H414" s="44"/>
      <c r="I414" s="15" t="s">
        <v>124</v>
      </c>
      <c r="J414" s="117"/>
      <c r="K414" s="118"/>
      <c r="L414" s="3"/>
    </row>
    <row r="415" spans="1:12" ht="33.75" hidden="1">
      <c r="A415" s="6">
        <v>905</v>
      </c>
      <c r="B415" s="66" t="s">
        <v>67</v>
      </c>
      <c r="C415" s="44"/>
      <c r="D415" s="44"/>
      <c r="E415" s="44"/>
      <c r="F415" s="44"/>
      <c r="G415" s="44"/>
      <c r="H415" s="44"/>
      <c r="I415" s="15"/>
      <c r="J415" s="3">
        <v>0</v>
      </c>
      <c r="K415" s="7"/>
      <c r="L415" s="3"/>
    </row>
    <row r="416" spans="1:12" ht="22.5" hidden="1">
      <c r="A416" s="52">
        <v>909</v>
      </c>
      <c r="B416" s="108" t="s">
        <v>7</v>
      </c>
      <c r="C416" s="44"/>
      <c r="D416" s="44"/>
      <c r="E416" s="44">
        <v>11123</v>
      </c>
      <c r="F416" s="44"/>
      <c r="G416" s="44"/>
      <c r="H416" s="44"/>
      <c r="I416" s="15" t="s">
        <v>125</v>
      </c>
      <c r="J416" s="3"/>
      <c r="K416" s="7"/>
      <c r="L416" s="3"/>
    </row>
    <row r="417" spans="1:12" ht="27" hidden="1" customHeight="1">
      <c r="A417" s="52">
        <v>910</v>
      </c>
      <c r="B417" s="108" t="s">
        <v>74</v>
      </c>
      <c r="C417" s="44"/>
      <c r="D417" s="44"/>
      <c r="E417" s="44"/>
      <c r="F417" s="44"/>
      <c r="G417" s="44"/>
      <c r="H417" s="44"/>
      <c r="I417" s="15"/>
      <c r="J417" s="3"/>
      <c r="K417" s="7"/>
      <c r="L417" s="3"/>
    </row>
    <row r="418" spans="1:12" ht="29.25" hidden="1" customHeight="1">
      <c r="A418" s="52">
        <v>913</v>
      </c>
      <c r="B418" s="8" t="s">
        <v>26</v>
      </c>
      <c r="C418" s="44"/>
      <c r="D418" s="44"/>
      <c r="E418" s="44"/>
      <c r="F418" s="44">
        <v>322</v>
      </c>
      <c r="G418" s="44"/>
      <c r="H418" s="44"/>
      <c r="I418" s="15" t="s">
        <v>260</v>
      </c>
      <c r="J418" s="3"/>
      <c r="K418" s="7"/>
      <c r="L418" s="3"/>
    </row>
    <row r="419" spans="1:12" ht="29.25" hidden="1" customHeight="1">
      <c r="A419" s="52">
        <v>920</v>
      </c>
      <c r="B419" s="119" t="s">
        <v>77</v>
      </c>
      <c r="C419" s="44"/>
      <c r="D419" s="44"/>
      <c r="E419" s="44">
        <v>100</v>
      </c>
      <c r="F419" s="44"/>
      <c r="G419" s="44"/>
      <c r="H419" s="44"/>
      <c r="I419" s="15" t="s">
        <v>261</v>
      </c>
      <c r="J419" s="3"/>
      <c r="K419" s="7"/>
      <c r="L419" s="3"/>
    </row>
    <row r="420" spans="1:12" ht="27" hidden="1" customHeight="1">
      <c r="A420" s="6">
        <v>923</v>
      </c>
      <c r="B420" s="66" t="s">
        <v>47</v>
      </c>
      <c r="C420" s="44"/>
      <c r="D420" s="44"/>
      <c r="E420" s="44"/>
      <c r="F420" s="44"/>
      <c r="G420" s="44"/>
      <c r="H420" s="44"/>
      <c r="I420" s="15"/>
      <c r="J420" s="3"/>
      <c r="K420" s="7"/>
      <c r="L420" s="3"/>
    </row>
    <row r="421" spans="1:12" ht="15.75" hidden="1" customHeight="1">
      <c r="A421" s="52">
        <v>913</v>
      </c>
      <c r="B421" s="8" t="s">
        <v>26</v>
      </c>
      <c r="C421" s="44"/>
      <c r="D421" s="44"/>
      <c r="E421" s="44"/>
      <c r="F421" s="44"/>
      <c r="G421" s="44"/>
      <c r="H421" s="44"/>
      <c r="I421" s="15"/>
      <c r="J421" s="3"/>
      <c r="K421" s="7"/>
      <c r="L421" s="3"/>
    </row>
    <row r="422" spans="1:12" ht="15.75" hidden="1" customHeight="1">
      <c r="A422" s="52">
        <v>936</v>
      </c>
      <c r="B422" s="120" t="s">
        <v>49</v>
      </c>
      <c r="C422" s="44"/>
      <c r="D422" s="44"/>
      <c r="E422" s="44"/>
      <c r="F422" s="44"/>
      <c r="G422" s="44"/>
      <c r="H422" s="44"/>
      <c r="I422" s="15"/>
      <c r="L422" s="3"/>
    </row>
    <row r="423" spans="1:12" ht="24" hidden="1" customHeight="1">
      <c r="A423" s="6">
        <v>938</v>
      </c>
      <c r="B423" s="121" t="s">
        <v>75</v>
      </c>
      <c r="C423" s="44"/>
      <c r="D423" s="44"/>
      <c r="E423" s="44"/>
      <c r="F423" s="44"/>
      <c r="G423" s="44"/>
      <c r="H423" s="44"/>
      <c r="I423" s="15"/>
      <c r="L423" s="3"/>
    </row>
    <row r="424" spans="1:12" ht="33.75" hidden="1">
      <c r="A424" s="6">
        <v>941</v>
      </c>
      <c r="B424" s="66" t="s">
        <v>42</v>
      </c>
      <c r="C424" s="44"/>
      <c r="D424" s="44"/>
      <c r="E424" s="44"/>
      <c r="F424" s="44"/>
      <c r="G424" s="44"/>
      <c r="H424" s="44"/>
      <c r="I424" s="15"/>
      <c r="L424" s="3"/>
    </row>
    <row r="425" spans="1:12" ht="27.75" hidden="1" customHeight="1">
      <c r="A425" s="6">
        <v>943</v>
      </c>
      <c r="B425" s="122" t="s">
        <v>76</v>
      </c>
      <c r="C425" s="44"/>
      <c r="D425" s="44"/>
      <c r="E425" s="44">
        <v>760.6</v>
      </c>
      <c r="F425" s="44"/>
      <c r="G425" s="44"/>
      <c r="H425" s="44"/>
      <c r="I425" s="15" t="s">
        <v>262</v>
      </c>
      <c r="L425" s="3"/>
    </row>
    <row r="426" spans="1:12" ht="22.5" hidden="1">
      <c r="A426" s="6">
        <v>947</v>
      </c>
      <c r="B426" s="120" t="s">
        <v>18</v>
      </c>
      <c r="C426" s="55"/>
      <c r="D426" s="3"/>
      <c r="E426" s="3"/>
      <c r="F426" s="3"/>
      <c r="G426" s="161"/>
      <c r="H426" s="161"/>
      <c r="I426" s="15"/>
      <c r="L426" s="3"/>
    </row>
    <row r="427" spans="1:12" hidden="1">
      <c r="I427" s="15"/>
      <c r="L427" s="3"/>
    </row>
    <row r="428" spans="1:12" hidden="1">
      <c r="A428" s="226" t="s">
        <v>50</v>
      </c>
      <c r="B428" s="226"/>
      <c r="C428" s="3"/>
      <c r="D428" s="3"/>
      <c r="E428" s="3"/>
      <c r="F428" s="3"/>
      <c r="G428" s="3"/>
      <c r="H428" s="3"/>
      <c r="I428" s="15"/>
      <c r="L428" s="3"/>
    </row>
    <row r="429" spans="1:12" ht="33.75" hidden="1" customHeight="1">
      <c r="A429" s="1">
        <v>905</v>
      </c>
      <c r="B429" s="8" t="s">
        <v>67</v>
      </c>
      <c r="C429" s="161"/>
      <c r="D429" s="56"/>
      <c r="E429" s="161"/>
      <c r="F429" s="161"/>
      <c r="G429" s="161"/>
      <c r="H429" s="161"/>
      <c r="I429" s="15"/>
    </row>
    <row r="430" spans="1:12" hidden="1">
      <c r="A430" s="123"/>
      <c r="B430" s="123"/>
      <c r="C430" s="169"/>
      <c r="D430" s="23"/>
      <c r="E430" s="23"/>
      <c r="F430" s="23"/>
      <c r="G430" s="170" t="e">
        <f>C431+D431+E431-F431+G431-H431</f>
        <v>#REF!</v>
      </c>
      <c r="H430" s="23"/>
      <c r="I430" s="97"/>
      <c r="L430" s="23"/>
    </row>
    <row r="431" spans="1:12" s="24" customFormat="1" hidden="1">
      <c r="A431" s="225" t="s">
        <v>70</v>
      </c>
      <c r="B431" s="225"/>
      <c r="C431" s="171" t="e">
        <f>C8+C29+C51+C86+C89+C103+C127+C136+C174+#REF!+C181+C186+C196+C198+C203+C207+C210+C212+C249+C253+C263+C286+C301+C303+C307+C311+C315+C323+C327+C331+C336+C346+C350+C361+C367+C375+C379+C382+C394+C406</f>
        <v>#REF!</v>
      </c>
      <c r="D431" s="171" t="e">
        <f>D8+D29+D51+D86+D89+D103+D127+D136+D174+#REF!+D181+D186+D196+D198+D203+D207+D210+D212+D249+D253+D263+D286+D301+D303+D307+D311+D315+D323+D327+D331+D336+D346+D350+D361+D367+D375+D379+D382+D394+D406</f>
        <v>#REF!</v>
      </c>
      <c r="E431" s="171" t="e">
        <f>E8+E29+E51+E86+E89+E103+E127+E136+E174+#REF!+E181+E186+E196+E198+E203+E207+E210+E212+E249+E253+E263+E286+E301+E303+E307+E311+E315+E323+E327+E331+E336+E346+E350+E361+E367+E375+E379+E382+E394+E406</f>
        <v>#REF!</v>
      </c>
      <c r="F431" s="171" t="e">
        <f>F8+F29+F51+F86+F89+F103+F127+F136+F174+#REF!+F181+F186+F196+F198+F203+F207+F210+F212+F249+F253+F263+F286+F301+F303+F307+F311+F315+F323+F327+F331+F336+F346+F350+F361+F367+F375+F379+F382+F394+F406</f>
        <v>#REF!</v>
      </c>
      <c r="G431" s="171" t="e">
        <f>G8+G29+G51+G86+G89+G103+G127+G136+G174+#REF!+G181+G186+G196+G198+G203+G207+G210+G212+G249+G253+G263+G286+G301+G303+G307+G311+G315+G323+G327+G331+G336+G346+G350+G361+G367+G375+G379+G382+G394+G406</f>
        <v>#REF!</v>
      </c>
      <c r="H431" s="171" t="e">
        <f>H8+H29+H51+H86+H89+H103+H127+H136+H174+#REF!+H181+H186+H196+H198+H203+H207+H210+H212+H249+H253+H263+H286+H301+H303+H307+H311+H315+H323+H327+H331+H336+H346+H350+H361+H367+H375+H379+H382+H394+H406</f>
        <v>#REF!</v>
      </c>
      <c r="I431" s="124"/>
      <c r="L431" s="95"/>
    </row>
    <row r="432" spans="1:12" hidden="1">
      <c r="A432" s="123"/>
      <c r="B432" s="123"/>
      <c r="C432" s="169" t="e">
        <f t="shared" ref="C432:H432" si="50">C431-C409</f>
        <v>#REF!</v>
      </c>
      <c r="D432" s="169" t="e">
        <f t="shared" si="50"/>
        <v>#REF!</v>
      </c>
      <c r="E432" s="169" t="e">
        <f t="shared" si="50"/>
        <v>#REF!</v>
      </c>
      <c r="F432" s="169" t="e">
        <f t="shared" si="50"/>
        <v>#REF!</v>
      </c>
      <c r="G432" s="169" t="e">
        <f t="shared" si="50"/>
        <v>#REF!</v>
      </c>
      <c r="H432" s="169" t="e">
        <f t="shared" si="50"/>
        <v>#REF!</v>
      </c>
      <c r="I432" s="97"/>
      <c r="L432" s="23"/>
    </row>
    <row r="433" spans="1:9" hidden="1">
      <c r="B433" s="25" t="s">
        <v>72</v>
      </c>
      <c r="F433" s="172" t="e">
        <f>E431-F431</f>
        <v>#REF!</v>
      </c>
      <c r="H433" s="172"/>
    </row>
    <row r="434" spans="1:9" hidden="1">
      <c r="B434" s="25" t="s">
        <v>73</v>
      </c>
      <c r="F434" s="172" t="e">
        <f>F433-E402-#REF!-E428</f>
        <v>#REF!</v>
      </c>
      <c r="G434" s="172"/>
      <c r="H434" s="172"/>
    </row>
    <row r="435" spans="1:9" hidden="1"/>
    <row r="436" spans="1:9" hidden="1">
      <c r="B436" s="25" t="s">
        <v>48</v>
      </c>
      <c r="C436" s="173" t="e">
        <f>#REF!-#REF!+#REF!-#REF!+#REF!+#REF!+#REF!+#REF!+G317-#REF!+D320+E319-H321+G322-H322-#REF!-F328+G328-H328+#REF!-H332+C375+G377+G378-H378</f>
        <v>#REF!</v>
      </c>
      <c r="D436" s="4" t="e">
        <f>G185+G187-H187+G188-#REF!+G302-H302</f>
        <v>#REF!</v>
      </c>
      <c r="E436" s="4" t="e">
        <f>D90-H15-H33-H55+#REF!+G102-#REF!+G104+G108-#REF!-#REF!-H110-H116-H117-H118-H119+D120-F129+G137-H137+#REF!-H138+G175-#REF!-H175-H197-H206+G206+G209+E211+G214-H213-H215+E216+G217+E219+E220+C222+G223-H223+G231+G232+G234-H231-H232+G239-H240+G241+G242+G243-H242-H243-H244+G250+G252-H251+G254-H255+E265-H264-H294-H304+E308+G310-H309+C313+D313+E312+E318+G316+#REF!+G325-H324-H330+#REF!+G335-H342-H343-#REF!-H352-#REF!+G353+G362+G363-H364-H365-H366+E368+G369+G88-#REF!-H355</f>
        <v>#REF!</v>
      </c>
      <c r="F436" s="172">
        <f>C266+D266+C267+D267+G284-F269+G380+G381-H380-H381-F383-H384+G385+G386+G387+D387+C389+C390+D391+D392+D393+E407+D389</f>
        <v>0</v>
      </c>
    </row>
    <row r="437" spans="1:9" hidden="1">
      <c r="F437" s="174"/>
    </row>
    <row r="438" spans="1:9" hidden="1">
      <c r="C438" s="173"/>
      <c r="F438" s="172"/>
    </row>
    <row r="439" spans="1:9" hidden="1">
      <c r="C439" s="173"/>
    </row>
    <row r="440" spans="1:9" hidden="1">
      <c r="C440" s="4" t="e">
        <f>C92+E91+G93-H93+G94-H94+E96-H96+G97-H97+G98-H98+G99-H99+G12-H12+G13-H13+G14-H14+#REF!-H28+C30+E80+G34-H34+G35+G50-H35+G54-H54+G56-H56+G58+G59-H58-H59+G60-H60+G61-H61+G62-H62-#REF!+#REF!-#REF!+G64-H64+G65+E66+G67+G68-H68+E69+C85+#REF!-#REF!+#REF!-#REF!+#REF!-#REF!+#REF!-#REF!-#REF!+#REF!+#REF!+#REF!-#REF!+G122+G123+G124-H123-H125+C143+G144-H144+G145-H145+G146+G148-H146-H148+#REF!+#REF!-H180-H245+G246+G247-H247+E258+G256+G261-H261+C262</f>
        <v>#REF!</v>
      </c>
      <c r="D440" s="4" t="e">
        <f>#REF!+G177+#REF!+#REF!+E293+D337+G337+G341-H338-H339-H341-#REF!+E356+#REF!+G356+G360-H359+C396+D395+D400+E402-F397-F398-F401-F403</f>
        <v>#REF!</v>
      </c>
      <c r="E440" s="4" t="e">
        <f>#REF!+G177+E287+D337+G337-H338-H339+G341-H341-#REF!+E356+#REF!+G356+G360-H359+C396+D395+D400-F397-F398-F401-F403</f>
        <v>#REF!</v>
      </c>
      <c r="H440" s="172"/>
    </row>
    <row r="441" spans="1:9" hidden="1"/>
    <row r="442" spans="1:9" hidden="1"/>
    <row r="443" spans="1:9" hidden="1">
      <c r="B443" s="116" t="s">
        <v>43</v>
      </c>
      <c r="C443" s="56"/>
      <c r="D443" s="56"/>
      <c r="E443" s="56"/>
      <c r="F443" s="56"/>
      <c r="G443" s="56"/>
      <c r="H443" s="56"/>
      <c r="I443" s="125">
        <f t="shared" ref="I443:I451" si="51">G443-H443</f>
        <v>0</v>
      </c>
    </row>
    <row r="444" spans="1:9" hidden="1">
      <c r="B444" s="116" t="s">
        <v>44</v>
      </c>
      <c r="C444" s="56"/>
      <c r="D444" s="56"/>
      <c r="E444" s="56"/>
      <c r="F444" s="56"/>
      <c r="G444" s="56"/>
      <c r="H444" s="56"/>
      <c r="I444" s="27">
        <f t="shared" si="51"/>
        <v>0</v>
      </c>
    </row>
    <row r="445" spans="1:9" hidden="1">
      <c r="B445" s="116" t="s">
        <v>45</v>
      </c>
      <c r="C445" s="56"/>
      <c r="D445" s="56"/>
      <c r="E445" s="56"/>
      <c r="F445" s="56"/>
      <c r="G445" s="56"/>
      <c r="H445" s="56"/>
      <c r="I445" s="27">
        <f t="shared" si="51"/>
        <v>0</v>
      </c>
    </row>
    <row r="446" spans="1:9" hidden="1">
      <c r="A446" s="4"/>
      <c r="B446" s="116" t="s">
        <v>46</v>
      </c>
      <c r="C446" s="56"/>
      <c r="D446" s="56"/>
      <c r="E446" s="56"/>
      <c r="F446" s="56"/>
      <c r="G446" s="56"/>
      <c r="H446" s="56"/>
      <c r="I446" s="27">
        <f t="shared" si="51"/>
        <v>0</v>
      </c>
    </row>
    <row r="447" spans="1:9" hidden="1">
      <c r="B447" s="116" t="s">
        <v>48</v>
      </c>
      <c r="C447" s="56">
        <v>93679</v>
      </c>
      <c r="D447" s="56">
        <v>0</v>
      </c>
      <c r="E447" s="56">
        <v>157048</v>
      </c>
      <c r="F447" s="56">
        <v>0</v>
      </c>
      <c r="G447" s="56">
        <v>2710</v>
      </c>
      <c r="H447" s="56">
        <v>2710</v>
      </c>
      <c r="I447" s="27">
        <f t="shared" si="51"/>
        <v>0</v>
      </c>
    </row>
    <row r="448" spans="1:9" hidden="1">
      <c r="B448" s="116" t="s">
        <v>51</v>
      </c>
      <c r="C448" s="56">
        <v>12666667</v>
      </c>
      <c r="D448" s="56">
        <v>0</v>
      </c>
      <c r="E448" s="56">
        <v>108530000</v>
      </c>
      <c r="F448" s="56">
        <v>164164573</v>
      </c>
      <c r="G448" s="56">
        <v>0</v>
      </c>
      <c r="H448" s="56">
        <v>0</v>
      </c>
      <c r="I448" s="27">
        <f t="shared" si="51"/>
        <v>0</v>
      </c>
    </row>
    <row r="449" spans="1:9" hidden="1">
      <c r="B449" s="116" t="s">
        <v>85</v>
      </c>
      <c r="C449" s="56"/>
      <c r="D449" s="56"/>
      <c r="E449" s="56"/>
      <c r="F449" s="56"/>
      <c r="G449" s="56"/>
      <c r="H449" s="56"/>
      <c r="I449" s="27">
        <f t="shared" si="51"/>
        <v>0</v>
      </c>
    </row>
    <row r="450" spans="1:9" hidden="1">
      <c r="B450" s="116" t="s">
        <v>53</v>
      </c>
      <c r="C450" s="56"/>
      <c r="D450" s="56"/>
      <c r="E450" s="56"/>
      <c r="F450" s="56"/>
      <c r="G450" s="56"/>
      <c r="H450" s="56"/>
      <c r="I450" s="27">
        <f t="shared" si="51"/>
        <v>0</v>
      </c>
    </row>
    <row r="451" spans="1:9" hidden="1">
      <c r="B451" s="116" t="s">
        <v>79</v>
      </c>
      <c r="C451" s="56">
        <v>0</v>
      </c>
      <c r="D451" s="56">
        <v>0</v>
      </c>
      <c r="E451" s="56">
        <v>0</v>
      </c>
      <c r="F451" s="56">
        <v>-212199366</v>
      </c>
      <c r="G451" s="56">
        <v>0</v>
      </c>
      <c r="H451" s="56">
        <v>0</v>
      </c>
      <c r="I451" s="27">
        <f t="shared" si="51"/>
        <v>0</v>
      </c>
    </row>
    <row r="452" spans="1:9" hidden="1">
      <c r="B452" s="116"/>
      <c r="C452" s="56"/>
      <c r="D452" s="56"/>
      <c r="E452" s="56"/>
      <c r="F452" s="56"/>
      <c r="G452" s="56"/>
      <c r="H452" s="56"/>
    </row>
    <row r="453" spans="1:9" hidden="1">
      <c r="B453" s="116" t="s">
        <v>80</v>
      </c>
      <c r="C453" s="142">
        <f>SUM(C443:C451)</f>
        <v>12760346</v>
      </c>
      <c r="D453" s="142">
        <f t="shared" ref="D453:H453" si="52">SUM(D443:D451)</f>
        <v>0</v>
      </c>
      <c r="E453" s="142">
        <f t="shared" si="52"/>
        <v>108687048</v>
      </c>
      <c r="F453" s="142">
        <f t="shared" si="52"/>
        <v>-48034793</v>
      </c>
      <c r="G453" s="142">
        <f t="shared" si="52"/>
        <v>2710</v>
      </c>
      <c r="H453" s="142">
        <f t="shared" si="52"/>
        <v>2710</v>
      </c>
    </row>
    <row r="454" spans="1:9" hidden="1"/>
    <row r="455" spans="1:9" hidden="1">
      <c r="A455" s="1">
        <v>906</v>
      </c>
      <c r="B455" s="116" t="s">
        <v>5</v>
      </c>
      <c r="C455" s="3"/>
      <c r="D455" s="3"/>
      <c r="E455" s="3">
        <v>50</v>
      </c>
      <c r="F455" s="3"/>
      <c r="G455" s="3"/>
      <c r="H455" s="3"/>
      <c r="I455" s="15" t="s">
        <v>191</v>
      </c>
    </row>
  </sheetData>
  <mergeCells count="22">
    <mergeCell ref="I1:L1"/>
    <mergeCell ref="A4:L4"/>
    <mergeCell ref="A411:B411"/>
    <mergeCell ref="E6:E7"/>
    <mergeCell ref="F6:F7"/>
    <mergeCell ref="G6:H6"/>
    <mergeCell ref="A6:A7"/>
    <mergeCell ref="B6:B7"/>
    <mergeCell ref="D6:D7"/>
    <mergeCell ref="C6:C7"/>
    <mergeCell ref="B97:B98"/>
    <mergeCell ref="A99:A101"/>
    <mergeCell ref="B99:B101"/>
    <mergeCell ref="B376:B377"/>
    <mergeCell ref="B275:B276"/>
    <mergeCell ref="B329:B330"/>
    <mergeCell ref="M291:M293"/>
    <mergeCell ref="A97:A98"/>
    <mergeCell ref="I6:I7"/>
    <mergeCell ref="I72:I73"/>
    <mergeCell ref="A431:B431"/>
    <mergeCell ref="A428:B428"/>
  </mergeCells>
  <phoneticPr fontId="0" type="noConversion"/>
  <printOptions horizontalCentered="1"/>
  <pageMargins left="0" right="0" top="0.4" bottom="0.27559055118110237" header="0.26" footer="0.27559055118110237"/>
  <pageSetup paperSize="9" scale="78" orientation="portrait" r:id="rId1"/>
  <headerFooter differentFirst="1" alignWithMargins="0">
    <oddHeader>&amp;C&amp;P</oddHeader>
  </headerFooter>
  <rowBreaks count="2" manualBreakCount="2">
    <brk id="164" max="11" man="1"/>
    <brk id="410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Департамент финансов ЯО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Полякова Ирина Григорьевна</dc:creator>
  <cp:lastModifiedBy>nikitina</cp:lastModifiedBy>
  <cp:lastPrinted>2011-12-02T15:10:13Z</cp:lastPrinted>
  <dcterms:created xsi:type="dcterms:W3CDTF">2009-11-20T12:52:24Z</dcterms:created>
  <dcterms:modified xsi:type="dcterms:W3CDTF">2011-12-06T07:56:33Z</dcterms:modified>
</cp:coreProperties>
</file>