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2"/>
  </bookViews>
  <sheets>
    <sheet name="закон" sheetId="1" state="hidden" r:id="rId1"/>
    <sheet name="Лист3" sheetId="3" r:id="rId2"/>
    <sheet name="Лист2 (2)" sheetId="4" r:id="rId3"/>
  </sheets>
  <definedNames>
    <definedName name="_xlnm.Print_Titles" localSheetId="2">'Лист2 (2)'!$7:$7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M8" i="4"/>
  <c r="M45"/>
  <c r="L67"/>
  <c r="J60"/>
  <c r="L44"/>
  <c r="J44"/>
  <c r="L42"/>
  <c r="J42"/>
  <c r="H42"/>
  <c r="F42"/>
  <c r="D42"/>
  <c r="E41"/>
  <c r="G41"/>
  <c r="I41"/>
  <c r="K41"/>
  <c r="E40"/>
  <c r="G40"/>
  <c r="I40"/>
  <c r="K40"/>
  <c r="K38"/>
  <c r="M37"/>
  <c r="L37"/>
  <c r="J37"/>
  <c r="H37"/>
  <c r="F37"/>
  <c r="D37"/>
  <c r="C37"/>
  <c r="E36"/>
  <c r="G36"/>
  <c r="I36"/>
  <c r="K36"/>
  <c r="E35"/>
  <c r="G35"/>
  <c r="I35"/>
  <c r="K35"/>
  <c r="E34"/>
  <c r="G34"/>
  <c r="I34"/>
  <c r="K34"/>
  <c r="M33"/>
  <c r="M32"/>
  <c r="L33"/>
  <c r="J33"/>
  <c r="H33"/>
  <c r="F33"/>
  <c r="D33"/>
  <c r="C33"/>
  <c r="L32"/>
  <c r="J32"/>
  <c r="H32"/>
  <c r="F32"/>
  <c r="D32"/>
  <c r="C32"/>
  <c r="E30"/>
  <c r="G30"/>
  <c r="I30"/>
  <c r="K30"/>
  <c r="E29"/>
  <c r="G29"/>
  <c r="I29"/>
  <c r="K29"/>
  <c r="E47"/>
  <c r="G47"/>
  <c r="I47"/>
  <c r="K47"/>
  <c r="M46"/>
  <c r="L46"/>
  <c r="J46"/>
  <c r="H46"/>
  <c r="F46"/>
  <c r="D46"/>
  <c r="C46"/>
  <c r="E28"/>
  <c r="G28"/>
  <c r="I28"/>
  <c r="K28"/>
  <c r="E27"/>
  <c r="G27"/>
  <c r="I27"/>
  <c r="K27"/>
  <c r="E26"/>
  <c r="G26"/>
  <c r="I26"/>
  <c r="K26"/>
  <c r="E25"/>
  <c r="G25"/>
  <c r="I25"/>
  <c r="K25"/>
  <c r="E24"/>
  <c r="G24"/>
  <c r="I24"/>
  <c r="K24"/>
  <c r="E23"/>
  <c r="G23"/>
  <c r="I23"/>
  <c r="K23"/>
  <c r="M22"/>
  <c r="L22"/>
  <c r="J22"/>
  <c r="H22"/>
  <c r="F22"/>
  <c r="D22"/>
  <c r="C22"/>
  <c r="E22"/>
  <c r="G22"/>
  <c r="I22"/>
  <c r="K22"/>
  <c r="J21"/>
  <c r="E21"/>
  <c r="G21"/>
  <c r="I21"/>
  <c r="K21"/>
  <c r="M20"/>
  <c r="L20"/>
  <c r="J20"/>
  <c r="H20"/>
  <c r="H19"/>
  <c r="F20"/>
  <c r="D20"/>
  <c r="D19"/>
  <c r="C20"/>
  <c r="L19"/>
  <c r="E18"/>
  <c r="G18"/>
  <c r="I18"/>
  <c r="K18"/>
  <c r="M17"/>
  <c r="L17"/>
  <c r="J17"/>
  <c r="H17"/>
  <c r="F17"/>
  <c r="D17"/>
  <c r="C17"/>
  <c r="E16"/>
  <c r="G16"/>
  <c r="I16"/>
  <c r="K16"/>
  <c r="M15"/>
  <c r="L15"/>
  <c r="J15"/>
  <c r="H15"/>
  <c r="F15"/>
  <c r="D15"/>
  <c r="C15"/>
  <c r="L14"/>
  <c r="J14"/>
  <c r="H14"/>
  <c r="F14"/>
  <c r="D14"/>
  <c r="C14"/>
  <c r="E13"/>
  <c r="G13"/>
  <c r="I13"/>
  <c r="K13"/>
  <c r="M12"/>
  <c r="M44"/>
  <c r="L12"/>
  <c r="J12"/>
  <c r="H12"/>
  <c r="F12"/>
  <c r="D12"/>
  <c r="C12"/>
  <c r="C44"/>
  <c r="E11"/>
  <c r="G11"/>
  <c r="I11"/>
  <c r="K11"/>
  <c r="M10"/>
  <c r="L10"/>
  <c r="J10"/>
  <c r="H10"/>
  <c r="F10"/>
  <c r="D10"/>
  <c r="C10"/>
  <c r="C43"/>
  <c r="E43"/>
  <c r="L9"/>
  <c r="J9"/>
  <c r="H9"/>
  <c r="F9"/>
  <c r="D9"/>
  <c r="C9"/>
  <c r="F19"/>
  <c r="F48"/>
  <c r="L48"/>
  <c r="J19"/>
  <c r="D48"/>
  <c r="H48"/>
  <c r="J48"/>
  <c r="E14"/>
  <c r="G14"/>
  <c r="I14"/>
  <c r="K14"/>
  <c r="E15"/>
  <c r="G15"/>
  <c r="I15"/>
  <c r="K15"/>
  <c r="E17"/>
  <c r="G17"/>
  <c r="I17"/>
  <c r="K17"/>
  <c r="C19"/>
  <c r="E19"/>
  <c r="G19"/>
  <c r="I19"/>
  <c r="K19"/>
  <c r="E20"/>
  <c r="G20"/>
  <c r="I20"/>
  <c r="K20"/>
  <c r="E46"/>
  <c r="G46"/>
  <c r="I46"/>
  <c r="K46"/>
  <c r="E32"/>
  <c r="G32"/>
  <c r="I32"/>
  <c r="K32"/>
  <c r="E33"/>
  <c r="G33"/>
  <c r="I33"/>
  <c r="K33"/>
  <c r="E37"/>
  <c r="G37"/>
  <c r="M43"/>
  <c r="M19"/>
  <c r="M14"/>
  <c r="M9"/>
  <c r="E44"/>
  <c r="C42"/>
  <c r="E42"/>
  <c r="I37"/>
  <c r="C48"/>
  <c r="E48"/>
  <c r="E9"/>
  <c r="G9"/>
  <c r="I9"/>
  <c r="K9"/>
  <c r="E10"/>
  <c r="G10"/>
  <c r="E12"/>
  <c r="G12"/>
  <c r="G48"/>
  <c r="I48"/>
  <c r="K48"/>
  <c r="M42"/>
  <c r="G44"/>
  <c r="I12"/>
  <c r="K12"/>
  <c r="G43"/>
  <c r="I43"/>
  <c r="I10"/>
  <c r="K10"/>
  <c r="K37"/>
  <c r="M48"/>
  <c r="K43"/>
  <c r="K44"/>
  <c r="I44"/>
  <c r="G42"/>
  <c r="I42"/>
  <c r="C34" i="1"/>
  <c r="C38"/>
  <c r="C40"/>
  <c r="C32"/>
  <c r="C30"/>
  <c r="C29"/>
  <c r="C13"/>
  <c r="C15"/>
  <c r="C12"/>
  <c r="C18"/>
  <c r="C21"/>
  <c r="C17"/>
  <c r="C49"/>
  <c r="C42"/>
  <c r="C36"/>
  <c r="C45"/>
  <c r="C47"/>
  <c r="C44"/>
  <c r="K42" i="4"/>
  <c r="C53" i="1"/>
</calcChain>
</file>

<file path=xl/comments1.xml><?xml version="1.0" encoding="utf-8"?>
<comments xmlns="http://schemas.openxmlformats.org/spreadsheetml/2006/main">
  <authors>
    <author>Pashkova</author>
  </authors>
  <commentList>
    <comment ref="B47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<sst xmlns="http://schemas.openxmlformats.org/spreadsheetml/2006/main" count="191" uniqueCount="156">
  <si>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</si>
  <si>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</si>
  <si>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</si>
  <si>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</si>
  <si>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</si>
  <si>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</si>
  <si>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</si>
  <si>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</si>
  <si>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</si>
  <si>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</si>
  <si>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</si>
  <si>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</si>
  <si>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</si>
  <si>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</si>
  <si>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</si>
  <si>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</si>
  <si>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</si>
  <si>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</si>
  <si>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</si>
  <si>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</si>
  <si>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</si>
  <si>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</si>
  <si>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</si>
  <si>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</si>
  <si>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</si>
  <si>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</si>
  <si>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</si>
  <si>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</si>
  <si>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</si>
  <si>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</si>
  <si>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</si>
  <si>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</si>
  <si>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</si>
  <si>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</si>
  <si>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</si>
  <si>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</si>
  <si>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</si>
  <si>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</si>
  <si>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</si>
  <si>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</si>
  <si>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</si>
  <si>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</si>
  <si>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</si>
  <si>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</si>
  <si>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</si>
  <si>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</si>
  <si>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</si>
  <si>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</si>
  <si>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</si>
  <si>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</si>
  <si>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</si>
  <si>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</si>
  <si>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</si>
  <si>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</si>
  <si>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</si>
  <si>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</si>
  <si>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</si>
  <si>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</si>
  <si>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</si>
  <si>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</si>
  <si>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</si>
  <si>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</si>
  <si>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</si>
  <si>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</si>
  <si>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</si>
  <si>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</si>
  <si>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</si>
  <si>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</si>
  <si>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</si>
  <si>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</si>
  <si>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</si>
  <si>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</si>
  <si>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</si>
  <si>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</si>
  <si>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</si>
  <si>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</si>
  <si>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бюджетом субъекта Российской Федерации кредитов от 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</si>
  <si>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</si>
  <si>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</si>
  <si>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</si>
  <si>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</si>
  <si>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</si>
  <si>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</si>
  <si>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</si>
  <si>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</si>
  <si>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</si>
  <si>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</si>
  <si>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</si>
  <si>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</si>
  <si>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</si>
  <si>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</si>
  <si>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</si>
  <si>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</si>
  <si>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</si>
  <si>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</si>
  <si>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</si>
  <si>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</si>
  <si>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</si>
  <si>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</si>
  <si>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2010 год              (тыс. руб.)</t>
  </si>
  <si>
    <t>поправки</t>
  </si>
  <si>
    <t>уточнение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</si>
  <si>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</si>
  <si>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</si>
  <si>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</si>
  <si>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</si>
  <si>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</si>
  <si>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</si>
  <si>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</si>
  <si>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</si>
  <si>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</si>
  <si>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</si>
  <si>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уточнение июня</t>
  </si>
  <si>
    <t>соцсфера</t>
  </si>
  <si>
    <t>власть</t>
  </si>
  <si>
    <t>баулина</t>
  </si>
  <si>
    <t>дорожники</t>
  </si>
  <si>
    <t>Исполнено              (тыс. руб.)</t>
  </si>
  <si>
    <t>Курсовая разница</t>
  </si>
  <si>
    <t>ИТОГО источников финансирования дефицита областного бюджета</t>
  </si>
  <si>
    <t xml:space="preserve">                                                                                            к Закону Ярославской области</t>
  </si>
  <si>
    <t>906 Департамент финансов Ярославской области</t>
  </si>
  <si>
    <t xml:space="preserve">                                                                                            Приложение 16</t>
  </si>
  <si>
    <t>01 01 00 00 00 0000 000</t>
  </si>
  <si>
    <t>01 01 00 00 00 0000 700</t>
  </si>
  <si>
    <t>01 01 00 00 02 0000 710</t>
  </si>
  <si>
    <t>01 01 00 00 00 0000 800</t>
  </si>
  <si>
    <t>01 01 00 00 02 0000 810</t>
  </si>
  <si>
    <t>01 02 00 00 00 0000 000</t>
  </si>
  <si>
    <t>01 02 00 00 00 0000 700</t>
  </si>
  <si>
    <t>01 02 00 00 02 0000 710</t>
  </si>
  <si>
    <t>01 02 00 00 00 0000 800</t>
  </si>
  <si>
    <t>01 02 00 00 02 0000 810</t>
  </si>
  <si>
    <t>01 03 00 00 00 0000 000</t>
  </si>
  <si>
    <t>01 03 00 00 00 0000 700</t>
  </si>
  <si>
    <t>01 03 00 00 02 0000 710</t>
  </si>
  <si>
    <t>01 03 00 00 00 0000 800</t>
  </si>
  <si>
    <t xml:space="preserve">01 03 00 00 02 0000 810 </t>
  </si>
  <si>
    <t>01 06 03 00 02 0000 171</t>
  </si>
  <si>
    <t>01 06 05 00 00 0000 000</t>
  </si>
  <si>
    <t>01 06 05 00 00 0000 500</t>
  </si>
  <si>
    <t>01 06 05 02 02 2600 540</t>
  </si>
  <si>
    <t>01 06 05 02 02 4610 540</t>
  </si>
  <si>
    <t>01 06 05 00 00 0000 600</t>
  </si>
  <si>
    <t>01 06 05 01 02 0000 640</t>
  </si>
  <si>
    <t>01 06 05 02 02 2600 640</t>
  </si>
  <si>
    <t>01 06 05 02 02 4610 640</t>
  </si>
  <si>
    <t>01 05 00 00 00 0000 000</t>
  </si>
  <si>
    <t>01 05 02 01 02 0000 510</t>
  </si>
  <si>
    <t>01 05 02 01 02 0000 610</t>
  </si>
  <si>
    <t>01 06 01 00 00 0000 000</t>
  </si>
  <si>
    <t>01 06 01 00 02 0000 630</t>
  </si>
  <si>
    <t>911 Департамент по управлению государственным имуществом Ярославской области</t>
  </si>
  <si>
    <t>01 06 05 02 02 0800 640</t>
  </si>
  <si>
    <t>Источники финансирования дефицита областного бюджета за 2010 год                                                                       по кодам классификации источников финансирования дефицитов бюджетов</t>
  </si>
  <si>
    <t xml:space="preserve">                                                                                           от 08.06.2011 № 10-з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</si>
</sst>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1" fillId="0" borderId="0" xfId="0" applyFont="1" applyAlignment="1">
      <alignment horizontal="right"/>
    </xf>
    <xf numFmtId="0" fontId="13" fillId="0" borderId="0" xfId="0" applyFont="1" applyFill="1"/>
    <xf numFmtId="0" fontId="14" fillId="0" borderId="0" xfId="0" applyFont="1" applyFill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3" fontId="3" fillId="0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Fill="1" applyBorder="1" applyAlignment="1">
      <alignment wrapText="1"/>
    </xf>
    <xf numFmtId="3" fontId="1" fillId="0" borderId="0" xfId="0" applyNumberFormat="1" applyFont="1"/>
    <xf numFmtId="0" fontId="5" fillId="0" borderId="1" xfId="0" applyNumberFormat="1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15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60" t="s">
        <v>70</v>
      </c>
      <c r="B2" s="60"/>
      <c r="C2" s="60"/>
    </row>
    <row r="3" spans="1:3" ht="15.75">
      <c r="A3" s="60" t="s">
        <v>62</v>
      </c>
      <c r="B3" s="60"/>
      <c r="C3" s="60"/>
    </row>
    <row r="4" spans="1:3" ht="15.75">
      <c r="A4" s="60" t="s">
        <v>63</v>
      </c>
      <c r="B4" s="60"/>
      <c r="C4" s="60"/>
    </row>
    <row r="5" spans="1:3">
      <c r="A5" s="1"/>
      <c r="C5" s="1"/>
    </row>
    <row r="6" spans="1:3">
      <c r="A6" s="1"/>
      <c r="B6" s="1"/>
      <c r="C6" s="1"/>
    </row>
    <row r="7" spans="1:3" ht="18.75">
      <c r="A7" s="59" t="s">
        <v>21</v>
      </c>
      <c r="B7" s="59"/>
      <c r="C7" s="59"/>
    </row>
    <row r="8" spans="1:3" ht="18.75">
      <c r="A8" s="59" t="s">
        <v>67</v>
      </c>
      <c r="B8" s="59"/>
      <c r="C8" s="59"/>
    </row>
    <row r="9" spans="1:3" ht="18.75">
      <c r="A9" s="59" t="s">
        <v>69</v>
      </c>
      <c r="B9" s="59"/>
      <c r="C9" s="59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7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3" style="2" customWidth="1"/>
    <col min="3" max="3" width="11.28515625" style="24" hidden="1" customWidth="1"/>
    <col min="4" max="4" width="10.28515625" style="24" hidden="1" customWidth="1"/>
    <col min="5" max="5" width="11.28515625" style="24" hidden="1" customWidth="1"/>
    <col min="6" max="6" width="11.140625" style="24" hidden="1" customWidth="1"/>
    <col min="7" max="7" width="11.28515625" style="24" hidden="1" customWidth="1"/>
    <col min="8" max="8" width="10.28515625" style="24" hidden="1" customWidth="1"/>
    <col min="9" max="9" width="11.28515625" style="24" hidden="1" customWidth="1"/>
    <col min="10" max="10" width="11.140625" style="24" hidden="1" customWidth="1"/>
    <col min="11" max="11" width="11.28515625" style="24" hidden="1" customWidth="1"/>
    <col min="12" max="12" width="11.140625" style="24" hidden="1" customWidth="1"/>
    <col min="13" max="13" width="12.28515625" style="24" customWidth="1"/>
    <col min="14" max="16384" width="9.140625" style="2"/>
  </cols>
  <sheetData>
    <row r="1" spans="1:13" ht="15.75">
      <c r="A1" s="60" t="s">
        <v>122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ht="15.75">
      <c r="A2" s="60" t="s">
        <v>120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5.75">
      <c r="A3" s="60" t="s">
        <v>155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3" ht="11.2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65.25" customHeight="1">
      <c r="A5" s="66" t="s">
        <v>154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ht="18.75">
      <c r="A6" s="65"/>
      <c r="B6" s="65"/>
    </row>
    <row r="7" spans="1:13" ht="42.75" customHeight="1">
      <c r="A7" s="30" t="s">
        <v>5</v>
      </c>
      <c r="B7" s="30" t="s">
        <v>20</v>
      </c>
      <c r="C7" s="22" t="s">
        <v>99</v>
      </c>
      <c r="D7" s="22" t="s">
        <v>100</v>
      </c>
      <c r="E7" s="22" t="s">
        <v>99</v>
      </c>
      <c r="F7" s="22" t="s">
        <v>101</v>
      </c>
      <c r="G7" s="22" t="s">
        <v>99</v>
      </c>
      <c r="H7" s="22" t="s">
        <v>100</v>
      </c>
      <c r="I7" s="22" t="s">
        <v>99</v>
      </c>
      <c r="J7" s="22" t="s">
        <v>101</v>
      </c>
      <c r="K7" s="22" t="s">
        <v>99</v>
      </c>
      <c r="L7" s="22" t="s">
        <v>112</v>
      </c>
      <c r="M7" s="22" t="s">
        <v>117</v>
      </c>
    </row>
    <row r="8" spans="1:13" ht="21" customHeight="1">
      <c r="A8" s="63" t="s">
        <v>121</v>
      </c>
      <c r="B8" s="64"/>
      <c r="C8" s="22"/>
      <c r="D8" s="22"/>
      <c r="E8" s="22"/>
      <c r="F8" s="22"/>
      <c r="G8" s="22"/>
      <c r="H8" s="22"/>
      <c r="I8" s="22"/>
      <c r="J8" s="22"/>
      <c r="K8" s="22"/>
      <c r="L8" s="22"/>
      <c r="M8" s="53">
        <f>M9+M14+M19+M31+M32+M42</f>
        <v>2158582</v>
      </c>
    </row>
    <row r="9" spans="1:13" ht="47.25">
      <c r="A9" s="54" t="s">
        <v>123</v>
      </c>
      <c r="B9" s="27" t="s">
        <v>71</v>
      </c>
      <c r="C9" s="45">
        <f>C10-C12</f>
        <v>-200000</v>
      </c>
      <c r="D9" s="45">
        <f>D10-D12</f>
        <v>0</v>
      </c>
      <c r="E9" s="45">
        <f>C9+D9</f>
        <v>-200000</v>
      </c>
      <c r="F9" s="45">
        <f>F10-F12</f>
        <v>557000</v>
      </c>
      <c r="G9" s="45">
        <f>E9+F9</f>
        <v>357000</v>
      </c>
      <c r="H9" s="45">
        <f>H10-H12</f>
        <v>0</v>
      </c>
      <c r="I9" s="45">
        <f>G9+H9</f>
        <v>357000</v>
      </c>
      <c r="J9" s="45">
        <f>J10-J12</f>
        <v>0</v>
      </c>
      <c r="K9" s="45">
        <f>I9+J9</f>
        <v>357000</v>
      </c>
      <c r="L9" s="45">
        <f>L10-L12</f>
        <v>0</v>
      </c>
      <c r="M9" s="45">
        <f>M10-M12</f>
        <v>-102029</v>
      </c>
    </row>
    <row r="10" spans="1:13" ht="47.25">
      <c r="A10" s="54" t="s">
        <v>124</v>
      </c>
      <c r="B10" s="27" t="s">
        <v>72</v>
      </c>
      <c r="C10" s="45">
        <f>C11</f>
        <v>3000000</v>
      </c>
      <c r="D10" s="45">
        <f>D11</f>
        <v>0</v>
      </c>
      <c r="E10" s="45">
        <f t="shared" ref="E10:E48" si="0">C10+D10</f>
        <v>3000000</v>
      </c>
      <c r="F10" s="45">
        <f>F11</f>
        <v>557000</v>
      </c>
      <c r="G10" s="45">
        <f t="shared" ref="G10:G48" si="1">E10+F10</f>
        <v>3557000</v>
      </c>
      <c r="H10" s="45">
        <f>H11</f>
        <v>0</v>
      </c>
      <c r="I10" s="45">
        <f t="shared" ref="I10:K48" si="2">G10+H10</f>
        <v>3557000</v>
      </c>
      <c r="J10" s="45">
        <f>J11</f>
        <v>0</v>
      </c>
      <c r="K10" s="45">
        <f t="shared" si="2"/>
        <v>3557000</v>
      </c>
      <c r="L10" s="45">
        <f>L11</f>
        <v>0</v>
      </c>
      <c r="M10" s="45">
        <f>M11</f>
        <v>3044953</v>
      </c>
    </row>
    <row r="11" spans="1:13" ht="48" customHeight="1">
      <c r="A11" s="55" t="s">
        <v>125</v>
      </c>
      <c r="B11" s="28" t="s">
        <v>80</v>
      </c>
      <c r="C11" s="47">
        <v>3000000</v>
      </c>
      <c r="D11" s="47"/>
      <c r="E11" s="47">
        <f t="shared" si="0"/>
        <v>3000000</v>
      </c>
      <c r="F11" s="47">
        <v>557000</v>
      </c>
      <c r="G11" s="47">
        <f t="shared" si="1"/>
        <v>3557000</v>
      </c>
      <c r="H11" s="47"/>
      <c r="I11" s="47">
        <f t="shared" si="2"/>
        <v>3557000</v>
      </c>
      <c r="J11" s="47"/>
      <c r="K11" s="47">
        <f t="shared" si="2"/>
        <v>3557000</v>
      </c>
      <c r="L11" s="47"/>
      <c r="M11" s="47">
        <v>3044953</v>
      </c>
    </row>
    <row r="12" spans="1:13" ht="47.25">
      <c r="A12" s="54" t="s">
        <v>126</v>
      </c>
      <c r="B12" s="27" t="s">
        <v>88</v>
      </c>
      <c r="C12" s="45">
        <f>C13</f>
        <v>3200000</v>
      </c>
      <c r="D12" s="45">
        <f>D13</f>
        <v>0</v>
      </c>
      <c r="E12" s="45">
        <f t="shared" si="0"/>
        <v>3200000</v>
      </c>
      <c r="F12" s="45">
        <f>F13</f>
        <v>0</v>
      </c>
      <c r="G12" s="45">
        <f t="shared" si="1"/>
        <v>3200000</v>
      </c>
      <c r="H12" s="45">
        <f>H13</f>
        <v>0</v>
      </c>
      <c r="I12" s="45">
        <f t="shared" si="2"/>
        <v>3200000</v>
      </c>
      <c r="J12" s="45">
        <f>J13</f>
        <v>0</v>
      </c>
      <c r="K12" s="45">
        <f t="shared" si="2"/>
        <v>3200000</v>
      </c>
      <c r="L12" s="45">
        <f>L13</f>
        <v>0</v>
      </c>
      <c r="M12" s="45">
        <f>M13</f>
        <v>3146982</v>
      </c>
    </row>
    <row r="13" spans="1:13" ht="47.25" customHeight="1">
      <c r="A13" s="55" t="s">
        <v>127</v>
      </c>
      <c r="B13" s="28" t="s">
        <v>81</v>
      </c>
      <c r="C13" s="47">
        <v>3200000</v>
      </c>
      <c r="D13" s="47"/>
      <c r="E13" s="47">
        <f t="shared" si="0"/>
        <v>3200000</v>
      </c>
      <c r="F13" s="47"/>
      <c r="G13" s="47">
        <f t="shared" si="1"/>
        <v>3200000</v>
      </c>
      <c r="H13" s="47"/>
      <c r="I13" s="47">
        <f t="shared" si="2"/>
        <v>3200000</v>
      </c>
      <c r="J13" s="47"/>
      <c r="K13" s="47">
        <f t="shared" si="2"/>
        <v>3200000</v>
      </c>
      <c r="L13" s="47"/>
      <c r="M13" s="47">
        <v>3146982</v>
      </c>
    </row>
    <row r="14" spans="1:13" ht="31.5">
      <c r="A14" s="54" t="s">
        <v>128</v>
      </c>
      <c r="B14" s="27" t="s">
        <v>73</v>
      </c>
      <c r="C14" s="45">
        <f>C15-C17</f>
        <v>950000</v>
      </c>
      <c r="D14" s="45">
        <f>D15-D17</f>
        <v>0</v>
      </c>
      <c r="E14" s="45">
        <f t="shared" si="0"/>
        <v>950000</v>
      </c>
      <c r="F14" s="45">
        <f>F15-F17</f>
        <v>-550000</v>
      </c>
      <c r="G14" s="45">
        <f t="shared" si="1"/>
        <v>400000</v>
      </c>
      <c r="H14" s="45">
        <f>H15-H17</f>
        <v>0</v>
      </c>
      <c r="I14" s="45">
        <f t="shared" si="2"/>
        <v>400000</v>
      </c>
      <c r="J14" s="45">
        <f>J15-J17</f>
        <v>315000</v>
      </c>
      <c r="K14" s="45">
        <f t="shared" si="2"/>
        <v>715000</v>
      </c>
      <c r="L14" s="45">
        <f>L15-L17</f>
        <v>550000</v>
      </c>
      <c r="M14" s="45">
        <f>M15-M17</f>
        <v>1255000</v>
      </c>
    </row>
    <row r="15" spans="1:13" ht="31.5">
      <c r="A15" s="54" t="s">
        <v>129</v>
      </c>
      <c r="B15" s="27" t="s">
        <v>74</v>
      </c>
      <c r="C15" s="45">
        <f>C16</f>
        <v>4150000</v>
      </c>
      <c r="D15" s="45">
        <f>D16</f>
        <v>0</v>
      </c>
      <c r="E15" s="45">
        <f t="shared" si="0"/>
        <v>4150000</v>
      </c>
      <c r="F15" s="45">
        <f>F16</f>
        <v>-550000</v>
      </c>
      <c r="G15" s="45">
        <f t="shared" si="1"/>
        <v>3600000</v>
      </c>
      <c r="H15" s="45">
        <f>H16</f>
        <v>0</v>
      </c>
      <c r="I15" s="45">
        <f t="shared" si="2"/>
        <v>3600000</v>
      </c>
      <c r="J15" s="45">
        <f>J16</f>
        <v>2000000</v>
      </c>
      <c r="K15" s="45">
        <f t="shared" si="2"/>
        <v>5600000</v>
      </c>
      <c r="L15" s="45">
        <f>L16</f>
        <v>550000</v>
      </c>
      <c r="M15" s="45">
        <f>M16</f>
        <v>5600000</v>
      </c>
    </row>
    <row r="16" spans="1:13" ht="47.25">
      <c r="A16" s="55" t="s">
        <v>130</v>
      </c>
      <c r="B16" s="26" t="s">
        <v>90</v>
      </c>
      <c r="C16" s="47">
        <v>4150000</v>
      </c>
      <c r="D16" s="47"/>
      <c r="E16" s="47">
        <f t="shared" si="0"/>
        <v>4150000</v>
      </c>
      <c r="F16" s="47">
        <v>-550000</v>
      </c>
      <c r="G16" s="47">
        <f t="shared" si="1"/>
        <v>3600000</v>
      </c>
      <c r="H16" s="47"/>
      <c r="I16" s="47">
        <f t="shared" si="2"/>
        <v>3600000</v>
      </c>
      <c r="J16" s="47">
        <v>2000000</v>
      </c>
      <c r="K16" s="47">
        <f t="shared" si="2"/>
        <v>5600000</v>
      </c>
      <c r="L16" s="47">
        <v>550000</v>
      </c>
      <c r="M16" s="47">
        <v>5600000</v>
      </c>
    </row>
    <row r="17" spans="1:15" ht="33.75" customHeight="1">
      <c r="A17" s="54" t="s">
        <v>131</v>
      </c>
      <c r="B17" s="29" t="s">
        <v>75</v>
      </c>
      <c r="C17" s="45">
        <f>C18</f>
        <v>3200000</v>
      </c>
      <c r="D17" s="45">
        <f>D18</f>
        <v>0</v>
      </c>
      <c r="E17" s="45">
        <f t="shared" si="0"/>
        <v>3200000</v>
      </c>
      <c r="F17" s="45">
        <f>F18</f>
        <v>0</v>
      </c>
      <c r="G17" s="45">
        <f t="shared" si="1"/>
        <v>3200000</v>
      </c>
      <c r="H17" s="45">
        <f>H18</f>
        <v>0</v>
      </c>
      <c r="I17" s="45">
        <f t="shared" si="2"/>
        <v>3200000</v>
      </c>
      <c r="J17" s="45">
        <f>J18</f>
        <v>1685000</v>
      </c>
      <c r="K17" s="45">
        <f t="shared" si="2"/>
        <v>4885000</v>
      </c>
      <c r="L17" s="45">
        <f>L18</f>
        <v>0</v>
      </c>
      <c r="M17" s="45">
        <f>M18</f>
        <v>4345000</v>
      </c>
    </row>
    <row r="18" spans="1:15" ht="47.25">
      <c r="A18" s="55" t="s">
        <v>132</v>
      </c>
      <c r="B18" s="28" t="s">
        <v>76</v>
      </c>
      <c r="C18" s="47">
        <v>3200000</v>
      </c>
      <c r="D18" s="47"/>
      <c r="E18" s="47">
        <f t="shared" si="0"/>
        <v>3200000</v>
      </c>
      <c r="F18" s="47"/>
      <c r="G18" s="47">
        <f t="shared" si="1"/>
        <v>3200000</v>
      </c>
      <c r="H18" s="47"/>
      <c r="I18" s="47">
        <f t="shared" si="2"/>
        <v>3200000</v>
      </c>
      <c r="J18" s="47">
        <v>1685000</v>
      </c>
      <c r="K18" s="47">
        <f t="shared" si="2"/>
        <v>4885000</v>
      </c>
      <c r="L18" s="47"/>
      <c r="M18" s="47">
        <v>4345000</v>
      </c>
    </row>
    <row r="19" spans="1:15" ht="31.5">
      <c r="A19" s="54" t="s">
        <v>133</v>
      </c>
      <c r="B19" s="27" t="s">
        <v>92</v>
      </c>
      <c r="C19" s="45">
        <f>C20-C22</f>
        <v>205773</v>
      </c>
      <c r="D19" s="45">
        <f>D20-D22</f>
        <v>0</v>
      </c>
      <c r="E19" s="45">
        <f t="shared" si="0"/>
        <v>205773</v>
      </c>
      <c r="F19" s="45">
        <f>F20-F22</f>
        <v>-10499</v>
      </c>
      <c r="G19" s="45">
        <f t="shared" si="1"/>
        <v>195274</v>
      </c>
      <c r="H19" s="45">
        <f>H20-H22</f>
        <v>0</v>
      </c>
      <c r="I19" s="45">
        <f t="shared" si="2"/>
        <v>195274</v>
      </c>
      <c r="J19" s="45">
        <f>J20-J22</f>
        <v>-46743</v>
      </c>
      <c r="K19" s="45">
        <f t="shared" si="2"/>
        <v>148531</v>
      </c>
      <c r="L19" s="43">
        <f>L20-L22</f>
        <v>69278</v>
      </c>
      <c r="M19" s="45">
        <f>M20-M22</f>
        <v>814617</v>
      </c>
    </row>
    <row r="20" spans="1:15" ht="47.25">
      <c r="A20" s="54" t="s">
        <v>134</v>
      </c>
      <c r="B20" s="27" t="s">
        <v>93</v>
      </c>
      <c r="C20" s="45">
        <f>C21</f>
        <v>488773</v>
      </c>
      <c r="D20" s="45">
        <f>D21</f>
        <v>0</v>
      </c>
      <c r="E20" s="45">
        <f t="shared" si="0"/>
        <v>488773</v>
      </c>
      <c r="F20" s="45">
        <f>F21</f>
        <v>-10499</v>
      </c>
      <c r="G20" s="45">
        <f t="shared" si="1"/>
        <v>478274</v>
      </c>
      <c r="H20" s="45">
        <f>H21</f>
        <v>0</v>
      </c>
      <c r="I20" s="45">
        <f t="shared" si="2"/>
        <v>478274</v>
      </c>
      <c r="J20" s="45">
        <f>J21</f>
        <v>-46743</v>
      </c>
      <c r="K20" s="45">
        <f t="shared" si="2"/>
        <v>431531</v>
      </c>
      <c r="L20" s="43">
        <f>L21</f>
        <v>69278</v>
      </c>
      <c r="M20" s="45">
        <f>M21</f>
        <v>1064960</v>
      </c>
    </row>
    <row r="21" spans="1:15" ht="63">
      <c r="A21" s="55" t="s">
        <v>135</v>
      </c>
      <c r="B21" s="28" t="s">
        <v>94</v>
      </c>
      <c r="C21" s="46">
        <v>488773</v>
      </c>
      <c r="D21" s="46"/>
      <c r="E21" s="46">
        <f t="shared" si="0"/>
        <v>488773</v>
      </c>
      <c r="F21" s="46">
        <v>-10499</v>
      </c>
      <c r="G21" s="46">
        <f t="shared" si="1"/>
        <v>478274</v>
      </c>
      <c r="H21" s="46"/>
      <c r="I21" s="46">
        <f t="shared" si="2"/>
        <v>478274</v>
      </c>
      <c r="J21" s="46">
        <f>-57140+10397</f>
        <v>-46743</v>
      </c>
      <c r="K21" s="46">
        <f t="shared" si="2"/>
        <v>431531</v>
      </c>
      <c r="L21" s="44">
        <v>69278</v>
      </c>
      <c r="M21" s="46">
        <v>1064960</v>
      </c>
    </row>
    <row r="22" spans="1:15" ht="46.5" customHeight="1">
      <c r="A22" s="54" t="s">
        <v>136</v>
      </c>
      <c r="B22" s="27" t="s">
        <v>77</v>
      </c>
      <c r="C22" s="45">
        <f>C23</f>
        <v>283000</v>
      </c>
      <c r="D22" s="45">
        <f>D23</f>
        <v>0</v>
      </c>
      <c r="E22" s="45">
        <f t="shared" si="0"/>
        <v>283000</v>
      </c>
      <c r="F22" s="45">
        <f>F23</f>
        <v>0</v>
      </c>
      <c r="G22" s="45">
        <f t="shared" si="1"/>
        <v>283000</v>
      </c>
      <c r="H22" s="45">
        <f>H23</f>
        <v>0</v>
      </c>
      <c r="I22" s="45">
        <f t="shared" si="2"/>
        <v>283000</v>
      </c>
      <c r="J22" s="45">
        <f>J23</f>
        <v>0</v>
      </c>
      <c r="K22" s="45">
        <f t="shared" si="2"/>
        <v>283000</v>
      </c>
      <c r="L22" s="45">
        <f>L23</f>
        <v>0</v>
      </c>
      <c r="M22" s="45">
        <f>M23</f>
        <v>250343</v>
      </c>
    </row>
    <row r="23" spans="1:15" ht="63">
      <c r="A23" s="55" t="s">
        <v>137</v>
      </c>
      <c r="B23" s="26" t="s">
        <v>78</v>
      </c>
      <c r="C23" s="47">
        <v>283000</v>
      </c>
      <c r="D23" s="47"/>
      <c r="E23" s="47">
        <f t="shared" si="0"/>
        <v>283000</v>
      </c>
      <c r="F23" s="47"/>
      <c r="G23" s="47">
        <f t="shared" si="1"/>
        <v>283000</v>
      </c>
      <c r="H23" s="47"/>
      <c r="I23" s="47">
        <f t="shared" si="2"/>
        <v>283000</v>
      </c>
      <c r="J23" s="47"/>
      <c r="K23" s="47">
        <f t="shared" si="2"/>
        <v>283000</v>
      </c>
      <c r="L23" s="47"/>
      <c r="M23" s="47">
        <v>250343</v>
      </c>
    </row>
    <row r="24" spans="1:15" ht="47.25" hidden="1">
      <c r="A24" s="55"/>
      <c r="B24" s="29" t="s">
        <v>0</v>
      </c>
      <c r="C24" s="25">
        <v>0</v>
      </c>
      <c r="D24" s="25">
        <v>0</v>
      </c>
      <c r="E24" s="25">
        <f t="shared" si="0"/>
        <v>0</v>
      </c>
      <c r="F24" s="25">
        <v>0</v>
      </c>
      <c r="G24" s="25">
        <f t="shared" si="1"/>
        <v>0</v>
      </c>
      <c r="H24" s="25">
        <v>0</v>
      </c>
      <c r="I24" s="25">
        <f t="shared" si="2"/>
        <v>0</v>
      </c>
      <c r="J24" s="25">
        <v>0</v>
      </c>
      <c r="K24" s="25">
        <f t="shared" si="2"/>
        <v>0</v>
      </c>
      <c r="L24" s="25">
        <v>0</v>
      </c>
      <c r="M24" s="25">
        <v>0</v>
      </c>
    </row>
    <row r="25" spans="1:15" ht="47.25" hidden="1">
      <c r="A25" s="55"/>
      <c r="B25" s="26" t="s">
        <v>1</v>
      </c>
      <c r="C25" s="25">
        <v>0</v>
      </c>
      <c r="D25" s="25">
        <v>0</v>
      </c>
      <c r="E25" s="25">
        <f t="shared" si="0"/>
        <v>0</v>
      </c>
      <c r="F25" s="25">
        <v>0</v>
      </c>
      <c r="G25" s="25">
        <f t="shared" si="1"/>
        <v>0</v>
      </c>
      <c r="H25" s="25">
        <v>0</v>
      </c>
      <c r="I25" s="25">
        <f t="shared" si="2"/>
        <v>0</v>
      </c>
      <c r="J25" s="25">
        <v>0</v>
      </c>
      <c r="K25" s="25">
        <f t="shared" si="2"/>
        <v>0</v>
      </c>
      <c r="L25" s="25">
        <v>0</v>
      </c>
      <c r="M25" s="25">
        <v>0</v>
      </c>
    </row>
    <row r="26" spans="1:15" ht="31.5" hidden="1">
      <c r="A26" s="55"/>
      <c r="B26" s="26" t="s">
        <v>2</v>
      </c>
      <c r="C26" s="25">
        <v>0</v>
      </c>
      <c r="D26" s="25">
        <v>0</v>
      </c>
      <c r="E26" s="25">
        <f t="shared" si="0"/>
        <v>0</v>
      </c>
      <c r="F26" s="25">
        <v>0</v>
      </c>
      <c r="G26" s="25">
        <f t="shared" si="1"/>
        <v>0</v>
      </c>
      <c r="H26" s="25">
        <v>0</v>
      </c>
      <c r="I26" s="25">
        <f t="shared" si="2"/>
        <v>0</v>
      </c>
      <c r="J26" s="25">
        <v>0</v>
      </c>
      <c r="K26" s="25">
        <f t="shared" si="2"/>
        <v>0</v>
      </c>
      <c r="L26" s="25">
        <v>0</v>
      </c>
      <c r="M26" s="25">
        <v>0</v>
      </c>
    </row>
    <row r="27" spans="1:15" s="36" customFormat="1" ht="31.5" hidden="1">
      <c r="A27" s="56" t="s">
        <v>64</v>
      </c>
      <c r="B27" s="34" t="s">
        <v>68</v>
      </c>
      <c r="C27" s="35">
        <v>0</v>
      </c>
      <c r="D27" s="35">
        <v>0</v>
      </c>
      <c r="E27" s="35">
        <f t="shared" si="0"/>
        <v>0</v>
      </c>
      <c r="F27" s="35">
        <v>0</v>
      </c>
      <c r="G27" s="35">
        <f t="shared" si="1"/>
        <v>0</v>
      </c>
      <c r="H27" s="35">
        <v>0</v>
      </c>
      <c r="I27" s="35">
        <f t="shared" si="2"/>
        <v>0</v>
      </c>
      <c r="J27" s="35">
        <v>0</v>
      </c>
      <c r="K27" s="35">
        <f t="shared" si="2"/>
        <v>0</v>
      </c>
      <c r="L27" s="35">
        <v>0</v>
      </c>
      <c r="M27" s="35">
        <v>0</v>
      </c>
    </row>
    <row r="28" spans="1:15" s="36" customFormat="1" ht="31.5" hidden="1">
      <c r="A28" s="57" t="s">
        <v>65</v>
      </c>
      <c r="B28" s="37" t="s">
        <v>66</v>
      </c>
      <c r="C28" s="38">
        <v>0</v>
      </c>
      <c r="D28" s="38">
        <v>0</v>
      </c>
      <c r="E28" s="38">
        <f t="shared" si="0"/>
        <v>0</v>
      </c>
      <c r="F28" s="38">
        <v>0</v>
      </c>
      <c r="G28" s="38">
        <f t="shared" si="1"/>
        <v>0</v>
      </c>
      <c r="H28" s="38">
        <v>0</v>
      </c>
      <c r="I28" s="38">
        <f t="shared" si="2"/>
        <v>0</v>
      </c>
      <c r="J28" s="38">
        <v>0</v>
      </c>
      <c r="K28" s="38">
        <f t="shared" si="2"/>
        <v>0</v>
      </c>
      <c r="L28" s="38">
        <v>0</v>
      </c>
      <c r="M28" s="38">
        <v>0</v>
      </c>
    </row>
    <row r="29" spans="1:15" ht="49.5" hidden="1" customHeight="1">
      <c r="A29" s="54" t="s">
        <v>47</v>
      </c>
      <c r="B29" s="33" t="s">
        <v>32</v>
      </c>
      <c r="C29" s="45">
        <v>0</v>
      </c>
      <c r="D29" s="45">
        <v>0</v>
      </c>
      <c r="E29" s="45">
        <f t="shared" si="0"/>
        <v>0</v>
      </c>
      <c r="F29" s="45">
        <v>0</v>
      </c>
      <c r="G29" s="45">
        <f t="shared" si="1"/>
        <v>0</v>
      </c>
      <c r="H29" s="45">
        <v>0</v>
      </c>
      <c r="I29" s="45">
        <f t="shared" si="2"/>
        <v>0</v>
      </c>
      <c r="J29" s="45">
        <v>0</v>
      </c>
      <c r="K29" s="45">
        <f t="shared" si="2"/>
        <v>0</v>
      </c>
      <c r="L29" s="45">
        <v>0</v>
      </c>
      <c r="M29" s="45">
        <v>0</v>
      </c>
    </row>
    <row r="30" spans="1:15" ht="47.25" hidden="1">
      <c r="A30" s="55" t="s">
        <v>48</v>
      </c>
      <c r="B30" s="28" t="s">
        <v>55</v>
      </c>
      <c r="C30" s="25">
        <v>0</v>
      </c>
      <c r="D30" s="25">
        <v>0</v>
      </c>
      <c r="E30" s="25">
        <f t="shared" si="0"/>
        <v>0</v>
      </c>
      <c r="F30" s="25">
        <v>0</v>
      </c>
      <c r="G30" s="25">
        <f t="shared" si="1"/>
        <v>0</v>
      </c>
      <c r="H30" s="25">
        <v>0</v>
      </c>
      <c r="I30" s="25">
        <f t="shared" si="2"/>
        <v>0</v>
      </c>
      <c r="J30" s="25">
        <v>0</v>
      </c>
      <c r="K30" s="25">
        <f t="shared" si="2"/>
        <v>0</v>
      </c>
      <c r="L30" s="25">
        <v>0</v>
      </c>
      <c r="M30" s="25">
        <v>0</v>
      </c>
    </row>
    <row r="31" spans="1:15" ht="15.75">
      <c r="A31" s="58" t="s">
        <v>138</v>
      </c>
      <c r="B31" s="49" t="s">
        <v>118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51">
        <v>-8</v>
      </c>
    </row>
    <row r="32" spans="1:15" ht="31.5">
      <c r="A32" s="54" t="s">
        <v>139</v>
      </c>
      <c r="B32" s="27" t="s">
        <v>89</v>
      </c>
      <c r="C32" s="32" t="e">
        <f>C37-C33</f>
        <v>#REF!</v>
      </c>
      <c r="D32" s="32" t="e">
        <f>D37-D33</f>
        <v>#REF!</v>
      </c>
      <c r="E32" s="32" t="e">
        <f t="shared" si="0"/>
        <v>#REF!</v>
      </c>
      <c r="F32" s="32" t="e">
        <f>F37-F33</f>
        <v>#REF!</v>
      </c>
      <c r="G32" s="32" t="e">
        <f t="shared" si="1"/>
        <v>#REF!</v>
      </c>
      <c r="H32" s="32" t="e">
        <f>H37-H33</f>
        <v>#REF!</v>
      </c>
      <c r="I32" s="32" t="e">
        <f t="shared" si="2"/>
        <v>#REF!</v>
      </c>
      <c r="J32" s="32">
        <f>J37-J33</f>
        <v>353</v>
      </c>
      <c r="K32" s="32" t="e">
        <f t="shared" si="2"/>
        <v>#REF!</v>
      </c>
      <c r="L32" s="32">
        <f>L37-L33</f>
        <v>-200000</v>
      </c>
      <c r="M32" s="32">
        <f>M37-M33</f>
        <v>-223354</v>
      </c>
      <c r="O32" s="50"/>
    </row>
    <row r="33" spans="1:15" ht="31.5">
      <c r="A33" s="54" t="s">
        <v>140</v>
      </c>
      <c r="B33" s="27" t="s">
        <v>84</v>
      </c>
      <c r="C33" s="45">
        <f>C34+C35+C36</f>
        <v>345000</v>
      </c>
      <c r="D33" s="45">
        <f>D34+D35+D36</f>
        <v>0</v>
      </c>
      <c r="E33" s="45">
        <f t="shared" si="0"/>
        <v>345000</v>
      </c>
      <c r="F33" s="45">
        <f>F34+F35+F36</f>
        <v>0</v>
      </c>
      <c r="G33" s="45">
        <f t="shared" si="1"/>
        <v>345000</v>
      </c>
      <c r="H33" s="45">
        <f>H34+H35+H36</f>
        <v>0</v>
      </c>
      <c r="I33" s="45">
        <f t="shared" si="2"/>
        <v>345000</v>
      </c>
      <c r="J33" s="45">
        <f>J34+J35+J36</f>
        <v>0</v>
      </c>
      <c r="K33" s="45">
        <f t="shared" si="2"/>
        <v>345000</v>
      </c>
      <c r="L33" s="45">
        <f>L34+L35+L36</f>
        <v>200000</v>
      </c>
      <c r="M33" s="45">
        <f>M34+M35+M36</f>
        <v>408614</v>
      </c>
    </row>
    <row r="34" spans="1:15" s="39" customFormat="1" ht="63" hidden="1">
      <c r="A34" s="55" t="s">
        <v>85</v>
      </c>
      <c r="B34" s="28" t="s">
        <v>86</v>
      </c>
      <c r="C34" s="47">
        <v>145000</v>
      </c>
      <c r="D34" s="47"/>
      <c r="E34" s="47">
        <f t="shared" si="0"/>
        <v>145000</v>
      </c>
      <c r="F34" s="47"/>
      <c r="G34" s="47">
        <f t="shared" si="1"/>
        <v>145000</v>
      </c>
      <c r="H34" s="47">
        <v>-145000</v>
      </c>
      <c r="I34" s="47">
        <f t="shared" si="2"/>
        <v>0</v>
      </c>
      <c r="J34" s="47"/>
      <c r="K34" s="47">
        <f t="shared" si="2"/>
        <v>0</v>
      </c>
      <c r="L34" s="47"/>
      <c r="M34" s="47"/>
    </row>
    <row r="35" spans="1:15" ht="78.75">
      <c r="A35" s="55" t="s">
        <v>141</v>
      </c>
      <c r="B35" s="28" t="s">
        <v>98</v>
      </c>
      <c r="C35" s="47">
        <v>100000</v>
      </c>
      <c r="D35" s="47"/>
      <c r="E35" s="47">
        <f t="shared" si="0"/>
        <v>100000</v>
      </c>
      <c r="F35" s="47"/>
      <c r="G35" s="47">
        <f t="shared" si="1"/>
        <v>100000</v>
      </c>
      <c r="H35" s="47"/>
      <c r="I35" s="47">
        <f t="shared" si="2"/>
        <v>100000</v>
      </c>
      <c r="J35" s="47"/>
      <c r="K35" s="47">
        <f t="shared" si="2"/>
        <v>100000</v>
      </c>
      <c r="L35" s="47"/>
      <c r="M35" s="47">
        <v>10000</v>
      </c>
    </row>
    <row r="36" spans="1:15" s="24" customFormat="1" ht="78.75">
      <c r="A36" s="55" t="s">
        <v>142</v>
      </c>
      <c r="B36" s="28" t="s">
        <v>97</v>
      </c>
      <c r="C36" s="47">
        <v>100000</v>
      </c>
      <c r="D36" s="47"/>
      <c r="E36" s="47">
        <f t="shared" si="0"/>
        <v>100000</v>
      </c>
      <c r="F36" s="47"/>
      <c r="G36" s="47">
        <f t="shared" si="1"/>
        <v>100000</v>
      </c>
      <c r="H36" s="47">
        <v>145000</v>
      </c>
      <c r="I36" s="47">
        <f t="shared" si="2"/>
        <v>245000</v>
      </c>
      <c r="J36" s="47"/>
      <c r="K36" s="47">
        <f t="shared" si="2"/>
        <v>245000</v>
      </c>
      <c r="L36" s="47">
        <v>200000</v>
      </c>
      <c r="M36" s="47">
        <v>398614</v>
      </c>
    </row>
    <row r="37" spans="1:15" ht="31.5" customHeight="1">
      <c r="A37" s="54" t="s">
        <v>143</v>
      </c>
      <c r="B37" s="27" t="s">
        <v>91</v>
      </c>
      <c r="C37" s="45" t="e">
        <f>#REF!+C40+C41</f>
        <v>#REF!</v>
      </c>
      <c r="D37" s="45" t="e">
        <f>#REF!+D40+D41</f>
        <v>#REF!</v>
      </c>
      <c r="E37" s="45" t="e">
        <f t="shared" si="0"/>
        <v>#REF!</v>
      </c>
      <c r="F37" s="45" t="e">
        <f>#REF!+F40+F41</f>
        <v>#REF!</v>
      </c>
      <c r="G37" s="45" t="e">
        <f t="shared" si="1"/>
        <v>#REF!</v>
      </c>
      <c r="H37" s="45" t="e">
        <f>#REF!+H40+H41</f>
        <v>#REF!</v>
      </c>
      <c r="I37" s="45">
        <f>SUM(I38:I41)</f>
        <v>597900</v>
      </c>
      <c r="J37" s="45">
        <f>SUM(J38:J41)</f>
        <v>353</v>
      </c>
      <c r="K37" s="45">
        <f>SUM(K38:K41)</f>
        <v>598253</v>
      </c>
      <c r="L37" s="45">
        <f>SUM(L38:L41)</f>
        <v>0</v>
      </c>
      <c r="M37" s="45">
        <f>SUM(M38:M41)</f>
        <v>185260</v>
      </c>
      <c r="O37" s="50"/>
    </row>
    <row r="38" spans="1:15" ht="48" customHeight="1">
      <c r="A38" s="55" t="s">
        <v>144</v>
      </c>
      <c r="B38" s="52" t="s">
        <v>87</v>
      </c>
      <c r="C38" s="45"/>
      <c r="D38" s="45"/>
      <c r="E38" s="45"/>
      <c r="F38" s="45"/>
      <c r="G38" s="45"/>
      <c r="H38" s="45"/>
      <c r="I38" s="45"/>
      <c r="J38" s="46">
        <v>353</v>
      </c>
      <c r="K38" s="47">
        <f t="shared" si="2"/>
        <v>353</v>
      </c>
      <c r="L38" s="47"/>
      <c r="M38" s="47">
        <v>63630</v>
      </c>
      <c r="O38" s="50"/>
    </row>
    <row r="39" spans="1:15" ht="78" customHeight="1">
      <c r="A39" s="55" t="s">
        <v>153</v>
      </c>
      <c r="B39" s="28" t="s">
        <v>111</v>
      </c>
      <c r="C39" s="45"/>
      <c r="D39" s="45"/>
      <c r="E39" s="45"/>
      <c r="F39" s="45"/>
      <c r="G39" s="45"/>
      <c r="H39" s="45"/>
      <c r="I39" s="45"/>
      <c r="J39" s="46"/>
      <c r="K39" s="47"/>
      <c r="L39" s="47"/>
      <c r="M39" s="47">
        <v>267</v>
      </c>
    </row>
    <row r="40" spans="1:15" ht="78.75">
      <c r="A40" s="55" t="s">
        <v>145</v>
      </c>
      <c r="B40" s="28" t="s">
        <v>95</v>
      </c>
      <c r="C40" s="47">
        <v>100000</v>
      </c>
      <c r="D40" s="47"/>
      <c r="E40" s="47">
        <f t="shared" si="0"/>
        <v>100000</v>
      </c>
      <c r="F40" s="47"/>
      <c r="G40" s="47">
        <f t="shared" si="1"/>
        <v>100000</v>
      </c>
      <c r="H40" s="47"/>
      <c r="I40" s="47">
        <f t="shared" si="2"/>
        <v>100000</v>
      </c>
      <c r="J40" s="47"/>
      <c r="K40" s="47">
        <f t="shared" si="2"/>
        <v>100000</v>
      </c>
      <c r="L40" s="47"/>
      <c r="M40" s="47">
        <v>0</v>
      </c>
    </row>
    <row r="41" spans="1:15" s="24" customFormat="1" ht="78.75">
      <c r="A41" s="55" t="s">
        <v>146</v>
      </c>
      <c r="B41" s="28" t="s">
        <v>96</v>
      </c>
      <c r="C41" s="47">
        <v>413900</v>
      </c>
      <c r="D41" s="47"/>
      <c r="E41" s="47">
        <f t="shared" si="0"/>
        <v>413900</v>
      </c>
      <c r="F41" s="47"/>
      <c r="G41" s="47">
        <f t="shared" si="1"/>
        <v>413900</v>
      </c>
      <c r="H41" s="47">
        <v>84000</v>
      </c>
      <c r="I41" s="47">
        <f t="shared" si="2"/>
        <v>497900</v>
      </c>
      <c r="J41" s="47"/>
      <c r="K41" s="47">
        <f t="shared" si="2"/>
        <v>497900</v>
      </c>
      <c r="L41" s="47"/>
      <c r="M41" s="47">
        <v>121363</v>
      </c>
      <c r="O41" s="50"/>
    </row>
    <row r="42" spans="1:15" s="21" customFormat="1" ht="31.5">
      <c r="A42" s="54" t="s">
        <v>147</v>
      </c>
      <c r="B42" s="29" t="s">
        <v>79</v>
      </c>
      <c r="C42" s="45" t="e">
        <f>C44-C43</f>
        <v>#REF!</v>
      </c>
      <c r="D42" s="45">
        <f>D44-D43</f>
        <v>0</v>
      </c>
      <c r="E42" s="45" t="e">
        <f t="shared" si="0"/>
        <v>#REF!</v>
      </c>
      <c r="F42" s="45">
        <f>F44-F43</f>
        <v>0</v>
      </c>
      <c r="G42" s="45" t="e">
        <f>G44-G43</f>
        <v>#REF!</v>
      </c>
      <c r="H42" s="45">
        <f>H44-H43</f>
        <v>0</v>
      </c>
      <c r="I42" s="45" t="e">
        <f t="shared" si="2"/>
        <v>#REF!</v>
      </c>
      <c r="J42" s="45">
        <f>J44-J43</f>
        <v>1513346</v>
      </c>
      <c r="K42" s="45">
        <f>-K43+K44</f>
        <v>1574393</v>
      </c>
      <c r="L42" s="45">
        <f>L44-L43</f>
        <v>366891</v>
      </c>
      <c r="M42" s="45">
        <f>M44-M43</f>
        <v>414356</v>
      </c>
      <c r="O42" s="50"/>
    </row>
    <row r="43" spans="1:15" s="21" customFormat="1" ht="31.5">
      <c r="A43" s="55" t="s">
        <v>148</v>
      </c>
      <c r="B43" s="26" t="s">
        <v>82</v>
      </c>
      <c r="C43" s="47" t="e">
        <f>31640398+C10+C15+C20+C46+C37</f>
        <v>#REF!</v>
      </c>
      <c r="D43" s="47"/>
      <c r="E43" s="47" t="e">
        <f t="shared" si="0"/>
        <v>#REF!</v>
      </c>
      <c r="F43" s="47"/>
      <c r="G43" s="47" t="e">
        <f>G10+G15+G20+G46+G37+32364036</f>
        <v>#REF!</v>
      </c>
      <c r="H43" s="47"/>
      <c r="I43" s="47" t="e">
        <f t="shared" si="2"/>
        <v>#REF!</v>
      </c>
      <c r="J43" s="47"/>
      <c r="K43" s="47">
        <f>K10+K15+K20+K46+K37+37094213</f>
        <v>47380997</v>
      </c>
      <c r="L43" s="47"/>
      <c r="M43" s="47">
        <f>39658657+M10+M15+M20+M46+M31+M37+826088</f>
        <v>50401172</v>
      </c>
      <c r="O43" s="50"/>
    </row>
    <row r="44" spans="1:15" s="21" customFormat="1" ht="31.5">
      <c r="A44" s="55" t="s">
        <v>149</v>
      </c>
      <c r="B44" s="26" t="s">
        <v>83</v>
      </c>
      <c r="C44" s="47">
        <f>33010071+C12+C17+C22+C33</f>
        <v>40038071</v>
      </c>
      <c r="D44" s="47"/>
      <c r="E44" s="47">
        <f t="shared" si="0"/>
        <v>40038071</v>
      </c>
      <c r="F44" s="47"/>
      <c r="G44" s="47">
        <f>G12+G17+G22+G33+33730210</f>
        <v>40758210</v>
      </c>
      <c r="H44" s="47"/>
      <c r="I44" s="47">
        <f t="shared" si="2"/>
        <v>40758210</v>
      </c>
      <c r="J44" s="47">
        <f>3874+10272+90+93997+75716+767978+561419</f>
        <v>1513346</v>
      </c>
      <c r="K44" s="47">
        <f>K12+K17+K22+K33+40231993+10397</f>
        <v>48955390</v>
      </c>
      <c r="L44" s="47">
        <f>2724+133210+44701+151+186105</f>
        <v>366891</v>
      </c>
      <c r="M44" s="47">
        <f>41845544+M12+M17+M22+M33+819045</f>
        <v>50815528</v>
      </c>
      <c r="O44" s="50"/>
    </row>
    <row r="45" spans="1:15" s="21" customFormat="1" ht="33" customHeight="1">
      <c r="A45" s="61" t="s">
        <v>152</v>
      </c>
      <c r="B45" s="62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53">
        <f>M46</f>
        <v>21262</v>
      </c>
      <c r="O45" s="50"/>
    </row>
    <row r="46" spans="1:15" s="21" customFormat="1" ht="47.25">
      <c r="A46" s="54" t="s">
        <v>150</v>
      </c>
      <c r="B46" s="27" t="s">
        <v>29</v>
      </c>
      <c r="C46" s="45">
        <f>C47</f>
        <v>100000</v>
      </c>
      <c r="D46" s="45">
        <f>D47</f>
        <v>0</v>
      </c>
      <c r="E46" s="45">
        <f>C46+D46</f>
        <v>100000</v>
      </c>
      <c r="F46" s="45">
        <f>F47</f>
        <v>0</v>
      </c>
      <c r="G46" s="45">
        <f>E46+F46</f>
        <v>100000</v>
      </c>
      <c r="H46" s="45">
        <f>H47</f>
        <v>0</v>
      </c>
      <c r="I46" s="45">
        <f>G46+H46</f>
        <v>100000</v>
      </c>
      <c r="J46" s="45">
        <f>J47</f>
        <v>0</v>
      </c>
      <c r="K46" s="45">
        <f>I46+J46</f>
        <v>100000</v>
      </c>
      <c r="L46" s="45">
        <f>L47</f>
        <v>0</v>
      </c>
      <c r="M46" s="45">
        <f>M47</f>
        <v>21262</v>
      </c>
      <c r="O46" s="50"/>
    </row>
    <row r="47" spans="1:15" s="21" customFormat="1" ht="47.25">
      <c r="A47" s="55" t="s">
        <v>151</v>
      </c>
      <c r="B47" s="28" t="s">
        <v>102</v>
      </c>
      <c r="C47" s="47">
        <v>100000</v>
      </c>
      <c r="D47" s="47"/>
      <c r="E47" s="47">
        <f>C47+D47</f>
        <v>100000</v>
      </c>
      <c r="F47" s="47"/>
      <c r="G47" s="47">
        <f>E47+F47</f>
        <v>100000</v>
      </c>
      <c r="H47" s="47"/>
      <c r="I47" s="47">
        <f>G47+H47</f>
        <v>100000</v>
      </c>
      <c r="J47" s="47"/>
      <c r="K47" s="47">
        <f>I47+J47</f>
        <v>100000</v>
      </c>
      <c r="L47" s="47"/>
      <c r="M47" s="47">
        <v>21262</v>
      </c>
      <c r="O47" s="50"/>
    </row>
    <row r="48" spans="1:15" ht="33.75" customHeight="1">
      <c r="A48" s="23"/>
      <c r="B48" s="27" t="s">
        <v>119</v>
      </c>
      <c r="C48" s="45" t="e">
        <f>C9+C14+C19+C46+C32+C42</f>
        <v>#REF!</v>
      </c>
      <c r="D48" s="45" t="e">
        <f>D9+D14+D19+D46+D32+D42</f>
        <v>#REF!</v>
      </c>
      <c r="E48" s="45" t="e">
        <f t="shared" si="0"/>
        <v>#REF!</v>
      </c>
      <c r="F48" s="45" t="e">
        <f>F9+F14+F19+F46+F32+F42</f>
        <v>#REF!</v>
      </c>
      <c r="G48" s="45" t="e">
        <f t="shared" si="1"/>
        <v>#REF!</v>
      </c>
      <c r="H48" s="45" t="e">
        <f>H9+H14+H19+H46+H32+H42</f>
        <v>#REF!</v>
      </c>
      <c r="I48" s="45" t="e">
        <f t="shared" si="2"/>
        <v>#REF!</v>
      </c>
      <c r="J48" s="45">
        <f>J9+J14+J19+J46+J32+J42</f>
        <v>1781956</v>
      </c>
      <c r="K48" s="45" t="e">
        <f t="shared" si="2"/>
        <v>#REF!</v>
      </c>
      <c r="L48" s="45">
        <f>L9+L14+L19+L46+L32+L42</f>
        <v>786169</v>
      </c>
      <c r="M48" s="45">
        <f>M9+M14+M19+M46+M31+M32+M42</f>
        <v>2179844</v>
      </c>
      <c r="O48" s="50"/>
    </row>
    <row r="49" spans="1:13" ht="15.75">
      <c r="M49" s="42"/>
    </row>
    <row r="50" spans="1:13" ht="12.75" customHeight="1"/>
    <row r="51" spans="1:13" ht="12.75" hidden="1" customHeight="1">
      <c r="B51" s="40" t="s">
        <v>103</v>
      </c>
      <c r="J51" s="24">
        <v>3874</v>
      </c>
    </row>
    <row r="52" spans="1:13" ht="12.75" hidden="1" customHeight="1">
      <c r="B52" s="40" t="s">
        <v>104</v>
      </c>
      <c r="J52" s="24">
        <v>90</v>
      </c>
    </row>
    <row r="53" spans="1:13" ht="12.75" hidden="1" customHeight="1">
      <c r="B53" s="40" t="s">
        <v>105</v>
      </c>
      <c r="J53" s="24">
        <v>10672</v>
      </c>
    </row>
    <row r="54" spans="1:13" hidden="1">
      <c r="B54" s="40" t="s">
        <v>107</v>
      </c>
      <c r="C54" s="31"/>
      <c r="D54" s="31"/>
      <c r="E54" s="31"/>
      <c r="F54" s="31"/>
      <c r="G54" s="31"/>
      <c r="H54" s="31"/>
      <c r="I54" s="31"/>
      <c r="J54" s="31">
        <v>93997</v>
      </c>
      <c r="K54" s="31"/>
      <c r="L54" s="31"/>
      <c r="M54" s="31"/>
    </row>
    <row r="55" spans="1:13" hidden="1">
      <c r="B55" s="40" t="s">
        <v>108</v>
      </c>
      <c r="C55" s="31"/>
      <c r="D55" s="31"/>
      <c r="E55" s="31"/>
      <c r="F55" s="31"/>
      <c r="G55" s="31"/>
      <c r="H55" s="31"/>
      <c r="I55" s="31"/>
      <c r="J55" s="31">
        <v>75716</v>
      </c>
      <c r="K55" s="31"/>
      <c r="L55" s="31"/>
      <c r="M55" s="31"/>
    </row>
    <row r="56" spans="1:13" hidden="1">
      <c r="B56" s="40" t="s">
        <v>109</v>
      </c>
      <c r="J56" s="24">
        <v>767978</v>
      </c>
    </row>
    <row r="57" spans="1:13" hidden="1">
      <c r="B57" s="2" t="s">
        <v>110</v>
      </c>
      <c r="J57" s="24">
        <v>561419</v>
      </c>
    </row>
    <row r="58" spans="1:13" hidden="1"/>
    <row r="59" spans="1:13" hidden="1"/>
    <row r="60" spans="1:13" hidden="1">
      <c r="B60" s="2" t="s">
        <v>106</v>
      </c>
      <c r="J60" s="24">
        <f>SUM(J51:J59)</f>
        <v>1513746</v>
      </c>
    </row>
    <row r="62" spans="1:13" s="24" customFormat="1">
      <c r="A62" s="2"/>
      <c r="B62" s="2"/>
      <c r="K62" s="24" t="s">
        <v>113</v>
      </c>
      <c r="L62" s="24">
        <v>44701</v>
      </c>
    </row>
    <row r="63" spans="1:13" s="24" customFormat="1">
      <c r="A63" s="2"/>
      <c r="B63" s="2"/>
      <c r="K63" s="24" t="s">
        <v>114</v>
      </c>
      <c r="L63" s="24">
        <v>133210</v>
      </c>
    </row>
    <row r="64" spans="1:13" s="24" customFormat="1">
      <c r="A64" s="2"/>
      <c r="B64" s="2"/>
      <c r="K64" s="24" t="s">
        <v>115</v>
      </c>
      <c r="L64" s="24">
        <v>2724</v>
      </c>
    </row>
    <row r="65" spans="11:12">
      <c r="K65" s="24" t="s">
        <v>105</v>
      </c>
      <c r="L65" s="24">
        <v>151</v>
      </c>
    </row>
    <row r="66" spans="11:12">
      <c r="K66" s="24" t="s">
        <v>116</v>
      </c>
      <c r="L66" s="24">
        <v>186105</v>
      </c>
    </row>
    <row r="67" spans="11:12">
      <c r="L67" s="41">
        <f>SUM(L62:L66)</f>
        <v>366891</v>
      </c>
    </row>
  </sheetData>
  <mergeCells count="7">
    <mergeCell ref="A45:B45"/>
    <mergeCell ref="A8:B8"/>
    <mergeCell ref="A6:B6"/>
    <mergeCell ref="A1:M1"/>
    <mergeCell ref="A2:M2"/>
    <mergeCell ref="A3:M3"/>
    <mergeCell ref="A5:M5"/>
  </mergeCells>
  <phoneticPr fontId="0" type="noConversion"/>
  <printOptions horizontalCentered="1"/>
  <pageMargins left="0.62992125984251968" right="0.35433070866141736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  <rowBreaks count="1" manualBreakCount="1">
    <brk id="5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Лист3</vt:lpstr>
      <vt:lpstr>Лист2 (2)</vt:lpstr>
      <vt:lpstr>'Лист2 (2)'!Заголовки_для_печати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evstigneeva</cp:lastModifiedBy>
  <cp:lastPrinted>2011-06-01T05:09:21Z</cp:lastPrinted>
  <dcterms:created xsi:type="dcterms:W3CDTF">2002-10-06T09:19:10Z</dcterms:created>
  <dcterms:modified xsi:type="dcterms:W3CDTF">2011-06-09T07:37:25Z</dcterms:modified>
</cp:coreProperties>
</file>