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15225" windowHeight="8625"/>
  </bookViews>
  <sheets>
    <sheet name="Лист1" sheetId="1" r:id="rId1"/>
    <sheet name="Лист2" sheetId="2" r:id="rId2"/>
  </sheets>
  <definedNames>
    <definedName name="_xlnm.Print_Titles" localSheetId="0">Лист1!$6:$7</definedName>
    <definedName name="_xlnm.Print_Area" localSheetId="0">Лист1!$A$1:$G$385</definedName>
  </definedNames>
  <calcPr calcId="145621"/>
</workbook>
</file>

<file path=xl/calcChain.xml><?xml version="1.0" encoding="utf-8"?>
<calcChain xmlns="http://schemas.openxmlformats.org/spreadsheetml/2006/main">
  <c r="D397" i="1" l="1"/>
  <c r="F394" i="1"/>
  <c r="G394" i="1" s="1"/>
  <c r="F393" i="1"/>
  <c r="E393" i="1"/>
  <c r="G393" i="1" s="1"/>
  <c r="F392" i="1"/>
  <c r="E392" i="1"/>
  <c r="G392" i="1" s="1"/>
  <c r="C392" i="1"/>
  <c r="C397" i="1" s="1"/>
  <c r="F391" i="1"/>
  <c r="E391" i="1"/>
  <c r="F390" i="1"/>
  <c r="E390" i="1"/>
  <c r="G390" i="1" s="1"/>
  <c r="F389" i="1"/>
  <c r="E389" i="1"/>
  <c r="F388" i="1"/>
  <c r="E388" i="1"/>
  <c r="G388" i="1" s="1"/>
  <c r="F382" i="1"/>
  <c r="E382" i="1"/>
  <c r="D382" i="1"/>
  <c r="C382" i="1"/>
  <c r="F380" i="1"/>
  <c r="E380" i="1"/>
  <c r="D380" i="1"/>
  <c r="C380" i="1"/>
  <c r="F378" i="1"/>
  <c r="E378" i="1"/>
  <c r="D378" i="1"/>
  <c r="C378" i="1"/>
  <c r="F376" i="1"/>
  <c r="E376" i="1"/>
  <c r="D376" i="1"/>
  <c r="C376" i="1"/>
  <c r="F374" i="1"/>
  <c r="E374" i="1"/>
  <c r="D374" i="1"/>
  <c r="C374" i="1"/>
  <c r="F372" i="1"/>
  <c r="E372" i="1"/>
  <c r="D372" i="1"/>
  <c r="C372" i="1"/>
  <c r="F371" i="1"/>
  <c r="E371" i="1"/>
  <c r="E370" i="1" s="1"/>
  <c r="F370" i="1"/>
  <c r="D370" i="1"/>
  <c r="C370" i="1"/>
  <c r="F362" i="1"/>
  <c r="F359" i="1" s="1"/>
  <c r="E362" i="1"/>
  <c r="E359" i="1"/>
  <c r="D359" i="1"/>
  <c r="C359" i="1"/>
  <c r="F357" i="1"/>
  <c r="E357" i="1"/>
  <c r="D357" i="1"/>
  <c r="C357" i="1"/>
  <c r="F356" i="1"/>
  <c r="F355" i="1"/>
  <c r="F353" i="1" s="1"/>
  <c r="E355" i="1"/>
  <c r="E353" i="1" s="1"/>
  <c r="D353" i="1"/>
  <c r="C353" i="1"/>
  <c r="F351" i="1"/>
  <c r="E351" i="1"/>
  <c r="D351" i="1"/>
  <c r="C351" i="1"/>
  <c r="F348" i="1"/>
  <c r="E348" i="1"/>
  <c r="D348" i="1"/>
  <c r="C348" i="1"/>
  <c r="F345" i="1"/>
  <c r="E345" i="1"/>
  <c r="D345" i="1"/>
  <c r="C345" i="1"/>
  <c r="F343" i="1"/>
  <c r="E343" i="1"/>
  <c r="D343" i="1"/>
  <c r="C343" i="1"/>
  <c r="I342" i="1"/>
  <c r="F340" i="1"/>
  <c r="E340" i="1"/>
  <c r="D340" i="1"/>
  <c r="C340" i="1"/>
  <c r="F336" i="1"/>
  <c r="E336" i="1"/>
  <c r="D336" i="1"/>
  <c r="C336" i="1"/>
  <c r="F335" i="1"/>
  <c r="F334" i="1" s="1"/>
  <c r="F333" i="1" s="1"/>
  <c r="E334" i="1"/>
  <c r="E333" i="1" s="1"/>
  <c r="D334" i="1"/>
  <c r="C334" i="1"/>
  <c r="C333" i="1" s="1"/>
  <c r="C329" i="1" s="1"/>
  <c r="D333" i="1"/>
  <c r="F331" i="1"/>
  <c r="E331" i="1"/>
  <c r="D331" i="1"/>
  <c r="C331" i="1"/>
  <c r="F330" i="1"/>
  <c r="E330" i="1"/>
  <c r="D330" i="1"/>
  <c r="C330" i="1"/>
  <c r="I329" i="1"/>
  <c r="F319" i="1"/>
  <c r="E319" i="1"/>
  <c r="D319" i="1"/>
  <c r="C319" i="1"/>
  <c r="F317" i="1"/>
  <c r="F303" i="1" s="1"/>
  <c r="F302" i="1" s="1"/>
  <c r="E317" i="1"/>
  <c r="D317" i="1"/>
  <c r="C317" i="1"/>
  <c r="E315" i="1"/>
  <c r="F312" i="1"/>
  <c r="E312" i="1"/>
  <c r="D312" i="1"/>
  <c r="C312" i="1"/>
  <c r="F310" i="1"/>
  <c r="E310" i="1"/>
  <c r="D310" i="1"/>
  <c r="C310" i="1"/>
  <c r="F308" i="1"/>
  <c r="E308" i="1"/>
  <c r="D308" i="1"/>
  <c r="C308" i="1"/>
  <c r="F306" i="1"/>
  <c r="E306" i="1"/>
  <c r="D306" i="1"/>
  <c r="C306" i="1"/>
  <c r="F304" i="1"/>
  <c r="E304" i="1"/>
  <c r="D304" i="1"/>
  <c r="C304" i="1"/>
  <c r="D303" i="1"/>
  <c r="D302" i="1" s="1"/>
  <c r="I302" i="1"/>
  <c r="F297" i="1"/>
  <c r="E297" i="1"/>
  <c r="D297" i="1"/>
  <c r="C297" i="1"/>
  <c r="F296" i="1"/>
  <c r="F295" i="1" s="1"/>
  <c r="E296" i="1"/>
  <c r="D296" i="1"/>
  <c r="D295" i="1" s="1"/>
  <c r="C296" i="1"/>
  <c r="C295" i="1" s="1"/>
  <c r="I295" i="1"/>
  <c r="E295" i="1"/>
  <c r="F293" i="1"/>
  <c r="E293" i="1"/>
  <c r="D293" i="1"/>
  <c r="C293" i="1"/>
  <c r="F292" i="1"/>
  <c r="E292" i="1"/>
  <c r="D292" i="1"/>
  <c r="C292" i="1"/>
  <c r="F290" i="1"/>
  <c r="E290" i="1"/>
  <c r="D290" i="1"/>
  <c r="C290" i="1"/>
  <c r="F289" i="1"/>
  <c r="E289" i="1"/>
  <c r="D289" i="1"/>
  <c r="C289" i="1"/>
  <c r="F287" i="1"/>
  <c r="E287" i="1"/>
  <c r="D287" i="1"/>
  <c r="C287" i="1"/>
  <c r="F286" i="1"/>
  <c r="E286" i="1"/>
  <c r="D286" i="1"/>
  <c r="C286" i="1"/>
  <c r="E283" i="1"/>
  <c r="E281" i="1" s="1"/>
  <c r="E280" i="1" s="1"/>
  <c r="F281" i="1"/>
  <c r="F280" i="1" s="1"/>
  <c r="F279" i="1" s="1"/>
  <c r="D281" i="1"/>
  <c r="D280" i="1" s="1"/>
  <c r="D279" i="1" s="1"/>
  <c r="C281" i="1"/>
  <c r="C280" i="1" s="1"/>
  <c r="C279" i="1" s="1"/>
  <c r="I279" i="1"/>
  <c r="F277" i="1"/>
  <c r="E277" i="1"/>
  <c r="D277" i="1"/>
  <c r="C277" i="1"/>
  <c r="F275" i="1"/>
  <c r="E275" i="1"/>
  <c r="D275" i="1"/>
  <c r="C275" i="1"/>
  <c r="F274" i="1"/>
  <c r="E274" i="1"/>
  <c r="D274" i="1"/>
  <c r="C274" i="1"/>
  <c r="F269" i="1"/>
  <c r="E269" i="1"/>
  <c r="D269" i="1"/>
  <c r="C269" i="1"/>
  <c r="F268" i="1"/>
  <c r="E268" i="1"/>
  <c r="D268" i="1"/>
  <c r="C268" i="1"/>
  <c r="F265" i="1"/>
  <c r="E265" i="1"/>
  <c r="D265" i="1"/>
  <c r="C265" i="1"/>
  <c r="F264" i="1"/>
  <c r="E264" i="1"/>
  <c r="D264" i="1"/>
  <c r="C264" i="1"/>
  <c r="C263" i="1" s="1"/>
  <c r="F263" i="1"/>
  <c r="E263" i="1"/>
  <c r="D263" i="1"/>
  <c r="F260" i="1"/>
  <c r="E260" i="1"/>
  <c r="D260" i="1"/>
  <c r="C260" i="1"/>
  <c r="F259" i="1"/>
  <c r="E259" i="1"/>
  <c r="D259" i="1"/>
  <c r="C259" i="1"/>
  <c r="F257" i="1"/>
  <c r="E257" i="1"/>
  <c r="D257" i="1"/>
  <c r="C257" i="1"/>
  <c r="F256" i="1"/>
  <c r="E256" i="1"/>
  <c r="E255" i="1" s="1"/>
  <c r="D256" i="1"/>
  <c r="D255" i="1" s="1"/>
  <c r="C256" i="1"/>
  <c r="C255" i="1" s="1"/>
  <c r="I255" i="1"/>
  <c r="F255" i="1"/>
  <c r="F252" i="1"/>
  <c r="E252" i="1"/>
  <c r="D252" i="1"/>
  <c r="C252" i="1"/>
  <c r="F251" i="1"/>
  <c r="E251" i="1"/>
  <c r="D251" i="1"/>
  <c r="C251" i="1"/>
  <c r="F249" i="1"/>
  <c r="E249" i="1"/>
  <c r="D249" i="1"/>
  <c r="C249" i="1"/>
  <c r="F248" i="1"/>
  <c r="E248" i="1"/>
  <c r="D248" i="1"/>
  <c r="C248" i="1"/>
  <c r="F246" i="1"/>
  <c r="E246" i="1"/>
  <c r="D246" i="1"/>
  <c r="C246" i="1"/>
  <c r="F245" i="1"/>
  <c r="F244" i="1" s="1"/>
  <c r="E245" i="1"/>
  <c r="D245" i="1"/>
  <c r="C245" i="1"/>
  <c r="I244" i="1"/>
  <c r="E244" i="1"/>
  <c r="D244" i="1"/>
  <c r="C244" i="1"/>
  <c r="F242" i="1"/>
  <c r="E242" i="1"/>
  <c r="D242" i="1"/>
  <c r="C242" i="1"/>
  <c r="F241" i="1"/>
  <c r="E241" i="1"/>
  <c r="D241" i="1"/>
  <c r="C241" i="1"/>
  <c r="F234" i="1"/>
  <c r="E234" i="1"/>
  <c r="D234" i="1"/>
  <c r="C234" i="1"/>
  <c r="F232" i="1"/>
  <c r="E232" i="1"/>
  <c r="D232" i="1"/>
  <c r="C232" i="1"/>
  <c r="F231" i="1"/>
  <c r="E231" i="1"/>
  <c r="D231" i="1"/>
  <c r="C231" i="1"/>
  <c r="F229" i="1"/>
  <c r="E229" i="1"/>
  <c r="D229" i="1"/>
  <c r="C229" i="1"/>
  <c r="F228" i="1"/>
  <c r="F227" i="1" s="1"/>
  <c r="E228" i="1"/>
  <c r="D228" i="1"/>
  <c r="C228" i="1"/>
  <c r="C227" i="1" s="1"/>
  <c r="I227" i="1"/>
  <c r="E227" i="1"/>
  <c r="D227" i="1"/>
  <c r="E222" i="1"/>
  <c r="E221" i="1" s="1"/>
  <c r="E220" i="1" s="1"/>
  <c r="F221" i="1"/>
  <c r="D221" i="1"/>
  <c r="D220" i="1" s="1"/>
  <c r="D214" i="1" s="1"/>
  <c r="C221" i="1"/>
  <c r="F220" i="1"/>
  <c r="C220" i="1"/>
  <c r="F219" i="1"/>
  <c r="F218" i="1" s="1"/>
  <c r="E218" i="1"/>
  <c r="D218" i="1"/>
  <c r="C218" i="1"/>
  <c r="F216" i="1"/>
  <c r="E216" i="1"/>
  <c r="E215" i="1" s="1"/>
  <c r="D216" i="1"/>
  <c r="C216" i="1"/>
  <c r="C215" i="1" s="1"/>
  <c r="C214" i="1" s="1"/>
  <c r="D215" i="1"/>
  <c r="I214" i="1"/>
  <c r="F212" i="1"/>
  <c r="E212" i="1"/>
  <c r="D212" i="1"/>
  <c r="C212" i="1"/>
  <c r="F211" i="1"/>
  <c r="E211" i="1"/>
  <c r="D211" i="1"/>
  <c r="C211" i="1"/>
  <c r="F209" i="1"/>
  <c r="E209" i="1"/>
  <c r="D209" i="1"/>
  <c r="C209" i="1"/>
  <c r="F208" i="1"/>
  <c r="E208" i="1"/>
  <c r="D208" i="1"/>
  <c r="C208" i="1"/>
  <c r="F202" i="1"/>
  <c r="E202" i="1"/>
  <c r="D202" i="1"/>
  <c r="C202" i="1"/>
  <c r="F201" i="1"/>
  <c r="E201" i="1"/>
  <c r="D201" i="1"/>
  <c r="C201" i="1"/>
  <c r="F198" i="1"/>
  <c r="E198" i="1"/>
  <c r="D198" i="1"/>
  <c r="C198" i="1"/>
  <c r="F197" i="1"/>
  <c r="F196" i="1" s="1"/>
  <c r="E197" i="1"/>
  <c r="D197" i="1"/>
  <c r="C197" i="1"/>
  <c r="I196" i="1"/>
  <c r="E196" i="1"/>
  <c r="D196" i="1"/>
  <c r="C196" i="1"/>
  <c r="F190" i="1"/>
  <c r="E190" i="1"/>
  <c r="D190" i="1"/>
  <c r="C190" i="1"/>
  <c r="F188" i="1"/>
  <c r="E188" i="1"/>
  <c r="D188" i="1"/>
  <c r="C188" i="1"/>
  <c r="F187" i="1"/>
  <c r="E187" i="1"/>
  <c r="D187" i="1"/>
  <c r="C187" i="1"/>
  <c r="F184" i="1"/>
  <c r="E184" i="1"/>
  <c r="D184" i="1"/>
  <c r="C184" i="1"/>
  <c r="F183" i="1"/>
  <c r="F182" i="1" s="1"/>
  <c r="E183" i="1"/>
  <c r="E182" i="1" s="1"/>
  <c r="D183" i="1"/>
  <c r="C183" i="1"/>
  <c r="C182" i="1" s="1"/>
  <c r="I182" i="1"/>
  <c r="D182" i="1"/>
  <c r="F181" i="1"/>
  <c r="E181" i="1"/>
  <c r="E180" i="1" s="1"/>
  <c r="E179" i="1" s="1"/>
  <c r="F180" i="1"/>
  <c r="D180" i="1"/>
  <c r="D179" i="1" s="1"/>
  <c r="C180" i="1"/>
  <c r="F179" i="1"/>
  <c r="C179" i="1"/>
  <c r="F178" i="1"/>
  <c r="E178" i="1"/>
  <c r="E176" i="1" s="1"/>
  <c r="E175" i="1" s="1"/>
  <c r="F177" i="1"/>
  <c r="F176" i="1" s="1"/>
  <c r="F175" i="1" s="1"/>
  <c r="D176" i="1"/>
  <c r="D175" i="1" s="1"/>
  <c r="C176" i="1"/>
  <c r="C175" i="1"/>
  <c r="F171" i="1"/>
  <c r="E171" i="1"/>
  <c r="D171" i="1"/>
  <c r="C171" i="1"/>
  <c r="F170" i="1"/>
  <c r="E170" i="1"/>
  <c r="D170" i="1"/>
  <c r="C170" i="1"/>
  <c r="F167" i="1"/>
  <c r="E167" i="1"/>
  <c r="E166" i="1" s="1"/>
  <c r="D167" i="1"/>
  <c r="C167" i="1"/>
  <c r="F166" i="1"/>
  <c r="D166" i="1"/>
  <c r="C166" i="1"/>
  <c r="I165" i="1"/>
  <c r="C165" i="1"/>
  <c r="F163" i="1"/>
  <c r="E163" i="1"/>
  <c r="D163" i="1"/>
  <c r="C163" i="1"/>
  <c r="F162" i="1"/>
  <c r="F160" i="1" s="1"/>
  <c r="E161" i="1"/>
  <c r="E160" i="1" s="1"/>
  <c r="D160" i="1"/>
  <c r="C160" i="1"/>
  <c r="F158" i="1"/>
  <c r="E158" i="1"/>
  <c r="D158" i="1"/>
  <c r="D157" i="1" s="1"/>
  <c r="C158" i="1"/>
  <c r="F155" i="1"/>
  <c r="E155" i="1"/>
  <c r="D155" i="1"/>
  <c r="C155" i="1"/>
  <c r="F154" i="1"/>
  <c r="E154" i="1"/>
  <c r="D154" i="1"/>
  <c r="C154" i="1"/>
  <c r="F150" i="1"/>
  <c r="F148" i="1" s="1"/>
  <c r="F147" i="1" s="1"/>
  <c r="E150" i="1"/>
  <c r="E148" i="1" s="1"/>
  <c r="E147" i="1" s="1"/>
  <c r="D148" i="1"/>
  <c r="D147" i="1" s="1"/>
  <c r="D146" i="1" s="1"/>
  <c r="C148" i="1"/>
  <c r="C147" i="1" s="1"/>
  <c r="I146" i="1"/>
  <c r="F144" i="1"/>
  <c r="E144" i="1"/>
  <c r="D144" i="1"/>
  <c r="C144" i="1"/>
  <c r="C143" i="1" s="1"/>
  <c r="F143" i="1"/>
  <c r="E143" i="1"/>
  <c r="D143" i="1"/>
  <c r="F141" i="1"/>
  <c r="E141" i="1"/>
  <c r="D141" i="1"/>
  <c r="C141" i="1"/>
  <c r="F140" i="1"/>
  <c r="E140" i="1"/>
  <c r="E139" i="1" s="1"/>
  <c r="D140" i="1"/>
  <c r="C140" i="1"/>
  <c r="F139" i="1"/>
  <c r="D139" i="1"/>
  <c r="F137" i="1"/>
  <c r="E137" i="1"/>
  <c r="D137" i="1"/>
  <c r="D136" i="1" s="1"/>
  <c r="D135" i="1" s="1"/>
  <c r="C137" i="1"/>
  <c r="C136" i="1" s="1"/>
  <c r="C135" i="1" s="1"/>
  <c r="F136" i="1"/>
  <c r="E136" i="1"/>
  <c r="E135" i="1" s="1"/>
  <c r="F135" i="1"/>
  <c r="F131" i="1"/>
  <c r="E131" i="1"/>
  <c r="D131" i="1"/>
  <c r="C131" i="1"/>
  <c r="C130" i="1" s="1"/>
  <c r="F130" i="1"/>
  <c r="E130" i="1"/>
  <c r="D130" i="1"/>
  <c r="F127" i="1"/>
  <c r="E127" i="1"/>
  <c r="E126" i="1" s="1"/>
  <c r="E125" i="1" s="1"/>
  <c r="D127" i="1"/>
  <c r="C127" i="1"/>
  <c r="C126" i="1" s="1"/>
  <c r="F126" i="1"/>
  <c r="F125" i="1" s="1"/>
  <c r="D126" i="1"/>
  <c r="D125" i="1" s="1"/>
  <c r="I125" i="1"/>
  <c r="F122" i="1"/>
  <c r="F121" i="1" s="1"/>
  <c r="E122" i="1"/>
  <c r="D122" i="1"/>
  <c r="D121" i="1" s="1"/>
  <c r="C122" i="1"/>
  <c r="E121" i="1"/>
  <c r="C121" i="1"/>
  <c r="F114" i="1"/>
  <c r="E114" i="1"/>
  <c r="D114" i="1"/>
  <c r="C114" i="1"/>
  <c r="F112" i="1"/>
  <c r="E112" i="1"/>
  <c r="E111" i="1" s="1"/>
  <c r="E110" i="1" s="1"/>
  <c r="D112" i="1"/>
  <c r="C112" i="1"/>
  <c r="F111" i="1"/>
  <c r="D111" i="1"/>
  <c r="C111" i="1"/>
  <c r="I110" i="1"/>
  <c r="C110" i="1"/>
  <c r="F107" i="1"/>
  <c r="F104" i="1" s="1"/>
  <c r="E107" i="1"/>
  <c r="E104" i="1" s="1"/>
  <c r="D107" i="1"/>
  <c r="C107" i="1"/>
  <c r="I104" i="1"/>
  <c r="D104" i="1"/>
  <c r="C104" i="1"/>
  <c r="F102" i="1"/>
  <c r="E102" i="1"/>
  <c r="D102" i="1"/>
  <c r="C102" i="1"/>
  <c r="E97" i="1"/>
  <c r="E96" i="1" s="1"/>
  <c r="F96" i="1"/>
  <c r="D96" i="1"/>
  <c r="C96" i="1"/>
  <c r="F94" i="1"/>
  <c r="E94" i="1"/>
  <c r="E93" i="1" s="1"/>
  <c r="D94" i="1"/>
  <c r="D93" i="1" s="1"/>
  <c r="C94" i="1"/>
  <c r="F91" i="1"/>
  <c r="F90" i="1" s="1"/>
  <c r="E91" i="1"/>
  <c r="D91" i="1"/>
  <c r="D90" i="1" s="1"/>
  <c r="C91" i="1"/>
  <c r="E90" i="1"/>
  <c r="C90" i="1"/>
  <c r="F88" i="1"/>
  <c r="F75" i="1" s="1"/>
  <c r="F74" i="1" s="1"/>
  <c r="F85" i="1"/>
  <c r="E85" i="1"/>
  <c r="F82" i="1"/>
  <c r="E82" i="1"/>
  <c r="C78" i="1"/>
  <c r="C75" i="1" s="1"/>
  <c r="C74" i="1" s="1"/>
  <c r="D75" i="1"/>
  <c r="D74" i="1" s="1"/>
  <c r="I73" i="1"/>
  <c r="F70" i="1"/>
  <c r="E70" i="1"/>
  <c r="D70" i="1"/>
  <c r="C70" i="1"/>
  <c r="F68" i="1"/>
  <c r="E68" i="1"/>
  <c r="D68" i="1"/>
  <c r="C68" i="1"/>
  <c r="F66" i="1"/>
  <c r="E66" i="1"/>
  <c r="D66" i="1"/>
  <c r="C66" i="1"/>
  <c r="C65" i="1" s="1"/>
  <c r="F65" i="1"/>
  <c r="E65" i="1"/>
  <c r="D65" i="1"/>
  <c r="F61" i="1"/>
  <c r="F60" i="1" s="1"/>
  <c r="E61" i="1"/>
  <c r="E60" i="1" s="1"/>
  <c r="D61" i="1"/>
  <c r="C61" i="1"/>
  <c r="C60" i="1" s="1"/>
  <c r="D60" i="1"/>
  <c r="F57" i="1"/>
  <c r="F56" i="1" s="1"/>
  <c r="E57" i="1"/>
  <c r="D57" i="1"/>
  <c r="D56" i="1" s="1"/>
  <c r="C57" i="1"/>
  <c r="E56" i="1"/>
  <c r="C56" i="1"/>
  <c r="E55" i="1"/>
  <c r="F54" i="1"/>
  <c r="E54" i="1"/>
  <c r="D54" i="1"/>
  <c r="C54" i="1"/>
  <c r="F51" i="1"/>
  <c r="F50" i="1" s="1"/>
  <c r="E51" i="1"/>
  <c r="D51" i="1"/>
  <c r="C51" i="1"/>
  <c r="E50" i="1"/>
  <c r="D50" i="1"/>
  <c r="C50" i="1"/>
  <c r="F48" i="1"/>
  <c r="E48" i="1"/>
  <c r="D48" i="1"/>
  <c r="C48" i="1"/>
  <c r="F46" i="1"/>
  <c r="F45" i="1" s="1"/>
  <c r="E46" i="1"/>
  <c r="D46" i="1"/>
  <c r="D45" i="1" s="1"/>
  <c r="C46" i="1"/>
  <c r="E45" i="1"/>
  <c r="C45" i="1"/>
  <c r="F43" i="1"/>
  <c r="E43" i="1"/>
  <c r="D43" i="1"/>
  <c r="C43" i="1"/>
  <c r="E42" i="1"/>
  <c r="E41" i="1" s="1"/>
  <c r="E40" i="1" s="1"/>
  <c r="F41" i="1"/>
  <c r="D41" i="1"/>
  <c r="C41" i="1"/>
  <c r="C40" i="1" s="1"/>
  <c r="F40" i="1"/>
  <c r="E38" i="1"/>
  <c r="E37" i="1"/>
  <c r="F34" i="1"/>
  <c r="E32" i="1"/>
  <c r="F31" i="1"/>
  <c r="F30" i="1" s="1"/>
  <c r="E31" i="1"/>
  <c r="E30" i="1" s="1"/>
  <c r="D31" i="1"/>
  <c r="C31" i="1"/>
  <c r="C30" i="1" s="1"/>
  <c r="D30" i="1"/>
  <c r="I29" i="1"/>
  <c r="E21" i="1"/>
  <c r="E20" i="1" s="1"/>
  <c r="E19" i="1" s="1"/>
  <c r="F20" i="1"/>
  <c r="F19" i="1" s="1"/>
  <c r="D20" i="1"/>
  <c r="D19" i="1" s="1"/>
  <c r="C20" i="1"/>
  <c r="C19" i="1" s="1"/>
  <c r="F17" i="1"/>
  <c r="E17" i="1"/>
  <c r="E16" i="1" s="1"/>
  <c r="D17" i="1"/>
  <c r="C17" i="1"/>
  <c r="C16" i="1" s="1"/>
  <c r="F16" i="1"/>
  <c r="D16" i="1"/>
  <c r="F15" i="1"/>
  <c r="F14" i="1" s="1"/>
  <c r="E14" i="1"/>
  <c r="D14" i="1"/>
  <c r="C14" i="1"/>
  <c r="F10" i="1"/>
  <c r="E10" i="1"/>
  <c r="E9" i="1" s="1"/>
  <c r="D10" i="1"/>
  <c r="D9" i="1" s="1"/>
  <c r="C10" i="1"/>
  <c r="C9" i="1" s="1"/>
  <c r="I8" i="1"/>
  <c r="C125" i="1" l="1"/>
  <c r="C139" i="1"/>
  <c r="D73" i="1"/>
  <c r="C157" i="1"/>
  <c r="E214" i="1"/>
  <c r="F110" i="1"/>
  <c r="F165" i="1"/>
  <c r="F215" i="1"/>
  <c r="F214" i="1" s="1"/>
  <c r="D329" i="1"/>
  <c r="E157" i="1"/>
  <c r="E146" i="1" s="1"/>
  <c r="E303" i="1"/>
  <c r="E302" i="1" s="1"/>
  <c r="D342" i="1"/>
  <c r="C29" i="1"/>
  <c r="F73" i="1"/>
  <c r="D8" i="1"/>
  <c r="F93" i="1"/>
  <c r="E279" i="1"/>
  <c r="C303" i="1"/>
  <c r="C302" i="1" s="1"/>
  <c r="E329" i="1"/>
  <c r="F329" i="1"/>
  <c r="D110" i="1"/>
  <c r="D165" i="1"/>
  <c r="E29" i="1"/>
  <c r="F29" i="1"/>
  <c r="E8" i="1"/>
  <c r="C93" i="1"/>
  <c r="C73" i="1" s="1"/>
  <c r="F157" i="1"/>
  <c r="F146" i="1" s="1"/>
  <c r="C342" i="1"/>
  <c r="F397" i="1"/>
  <c r="C8" i="1"/>
  <c r="F9" i="1"/>
  <c r="F8" i="1" s="1"/>
  <c r="E75" i="1"/>
  <c r="E74" i="1" s="1"/>
  <c r="E73" i="1" s="1"/>
  <c r="D40" i="1"/>
  <c r="D29" i="1" s="1"/>
  <c r="G263" i="1"/>
  <c r="I263" i="1" s="1"/>
  <c r="G389" i="1"/>
  <c r="G391" i="1"/>
  <c r="C146" i="1"/>
  <c r="E165" i="1"/>
  <c r="E342" i="1"/>
  <c r="F342" i="1"/>
  <c r="E397" i="1"/>
  <c r="D385" i="1" l="1"/>
  <c r="D399" i="1" s="1"/>
  <c r="E385" i="1"/>
  <c r="G397" i="1"/>
  <c r="C385" i="1"/>
  <c r="C399" i="1" s="1"/>
  <c r="F385" i="1"/>
  <c r="F399" i="1" s="1"/>
  <c r="E399" i="1"/>
  <c r="G399" i="1" l="1"/>
  <c r="D386" i="1"/>
</calcChain>
</file>

<file path=xl/sharedStrings.xml><?xml version="1.0" encoding="utf-8"?>
<sst xmlns="http://schemas.openxmlformats.org/spreadsheetml/2006/main" count="519" uniqueCount="442">
  <si>
    <t xml:space="preserve">Пояснения </t>
  </si>
  <si>
    <t>к пояснительной записке</t>
  </si>
  <si>
    <t>№ ГП и ПП</t>
  </si>
  <si>
    <t xml:space="preserve"> Государственная программа "Развитие здравоохранения в Ярославской области"</t>
  </si>
  <si>
    <t>01 1</t>
  </si>
  <si>
    <t>Областная целевая программа "Развитие материально-технической базы учреждений здравоохранения Ярославской области"</t>
  </si>
  <si>
    <t>Субсидия на иные цели</t>
  </si>
  <si>
    <t>901 Департамент здравоохранения, в том числе:</t>
  </si>
  <si>
    <t>Расчёты с поставщиками и подрядчиками</t>
  </si>
  <si>
    <t>01 0</t>
  </si>
  <si>
    <t>12.0</t>
  </si>
  <si>
    <t xml:space="preserve"> Государственная программа "Охрана окружающей среды в Ярославской области"</t>
  </si>
  <si>
    <t>12.3</t>
  </si>
  <si>
    <t>Областная целевая программа "Обращение с твердыми бытовыми отходами на территории Ярославской области"</t>
  </si>
  <si>
    <t>12.4</t>
  </si>
  <si>
    <t>Региональная программа "Развитие водохозяйственного комплекса Ярославской области в 2013-2020 годах"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</si>
  <si>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</si>
  <si>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</si>
  <si>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</si>
  <si>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</si>
  <si>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</si>
  <si>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</si>
  <si>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</si>
  <si>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</si>
  <si>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</si>
  <si>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</si>
  <si>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Ведомственная целевая программа департамента региональной безопасности Ярославской области</t>
  </si>
  <si>
    <t>21 0</t>
  </si>
  <si>
    <t>Государственная программа "Эффективная власть в Ярославской области"</t>
  </si>
  <si>
    <t>21.6</t>
  </si>
  <si>
    <t>Областная целевая программа "Развитие органов местного самоуправления на территории Ярославской области"</t>
  </si>
  <si>
    <t>21 7</t>
  </si>
  <si>
    <t>Выставочно-конгрессная деятельность органов исполнительной власти Ярославской области</t>
  </si>
  <si>
    <t>920 Правительство Ярославской области</t>
  </si>
  <si>
    <t>Субсидии на госзадание</t>
  </si>
  <si>
    <t>21 9</t>
  </si>
  <si>
    <t>Областная целевая программа "Развитие правовой грамотности и правосознания граждан на территории Ярославской области"</t>
  </si>
  <si>
    <t>50 0</t>
  </si>
  <si>
    <t>Непрограммные расходы</t>
  </si>
  <si>
    <t>22 0</t>
  </si>
  <si>
    <t>Государственная программа "Гражданское общество и открытая власть"</t>
  </si>
  <si>
    <t>22 2</t>
  </si>
  <si>
    <t xml:space="preserve"> 920 Правительство Ярославской области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</si>
  <si>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</si>
  <si>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</si>
  <si>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</si>
  <si>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</si>
  <si>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950 Агентство по туризму ЯО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</si>
  <si>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</si>
  <si>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</si>
  <si>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15 1</t>
  </si>
  <si>
    <t>Областная целевая программа "Стимулирование инвестиционной деятельности в Ярославской области"</t>
  </si>
  <si>
    <t>15 3</t>
  </si>
  <si>
    <t>Областная целевая программа развития субъектов малого и среднего предпринимательства Ярославской области на 2013-2015 годы</t>
  </si>
  <si>
    <t>16 0</t>
  </si>
  <si>
    <t>Государственная программа "Развитие промышленности в Ярославской области и повышение ее конкурентноспособности"</t>
  </si>
  <si>
    <t>16 1</t>
  </si>
  <si>
    <t>Областная целевая программа развития промышленности Ярославской области и повышения ее конкурентоспособности на 2014-2016 годы</t>
  </si>
  <si>
    <t>941 Департамент промышленной политики</t>
  </si>
  <si>
    <t>24 0</t>
  </si>
  <si>
    <t>Государственная программа "Развитие дорожного хозяйства и транспорта в Ярославской области"</t>
  </si>
  <si>
    <t>24 1</t>
  </si>
  <si>
    <t>Ведомственная целевая программа "Сохранность региональных автомобильных дорог Ярославской области"</t>
  </si>
  <si>
    <t>24 2</t>
  </si>
  <si>
    <t>Областная целевая программа развития сети автомобильных дорог Ярославской области на 2010-2015 годы</t>
  </si>
  <si>
    <t>02 0</t>
  </si>
  <si>
    <t>Государственная программа "Развитие образования и молодежная политика в Ярославской области"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</si>
  <si>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</si>
  <si>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>924 Департамент строительства ЯО, в том числе:</t>
  </si>
  <si>
    <t>14 0</t>
  </si>
  <si>
    <t>Государственная программа "Обеспечение качественными коммунальными услугами населения Ярославской области"</t>
  </si>
  <si>
    <t>14 1</t>
  </si>
  <si>
    <t>908 Департамент жилищно-коммунального комплекса ЯО, в том числе:</t>
  </si>
  <si>
    <t>14.2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</si>
  <si>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</si>
  <si>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Государственная программа …(ДИП)</t>
  </si>
  <si>
    <t xml:space="preserve">ОЦП "Комплексный инвестиционный план модернизации городского поселения Гаврилов-Ям" на 2010-2015 годы </t>
  </si>
  <si>
    <t>ОЦП "Комплексный инвестиционный план модернизации городского поселения Ростов" на 2010-2015 годы</t>
  </si>
  <si>
    <t>Субсидия на реализацию мероприятий на капитальный ремонт улично-дорожной сети</t>
  </si>
  <si>
    <t>924 Департамент строительства ЯО</t>
  </si>
  <si>
    <t xml:space="preserve">Информация по внесению изменений в Закон ЯО "Об областном бюджете на 2014 год 
и на плановый период 2015 и 2016 годов" </t>
  </si>
  <si>
    <t>24 3</t>
  </si>
  <si>
    <t>Ведомственная целевая программа агентства транспорта Ярославской области</t>
  </si>
  <si>
    <t>953 Агентство транспорта ЯО</t>
  </si>
  <si>
    <t xml:space="preserve">0 5 </t>
  </si>
  <si>
    <t>Государственная программа "Обеспечение доступным и комфортным жильем населения Ярославской области"</t>
  </si>
  <si>
    <t>05 1</t>
  </si>
  <si>
    <t>Региональная программа «Стимулирование развития жилищного строительства на территории Ярославской области»</t>
  </si>
  <si>
    <t>952 Агентство по делам молодежи Ярославской области, в т.ч.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</si>
  <si>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</si>
  <si>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>14 4</t>
  </si>
  <si>
    <t>Ведомственная целевая программа департамента жилищно-коммунального комплекса Ярославской области</t>
  </si>
  <si>
    <t>Государственная программа "Энергоэффективность и развитие энергетики в Ярославской области"</t>
  </si>
  <si>
    <t>Региональная программа "Энергосбережение и повышение энергоэффективности в Ярославской области"</t>
  </si>
  <si>
    <t>01 3</t>
  </si>
  <si>
    <t>Ведомственная целевая программа департамента здравоохранения и фармации Ярославской области</t>
  </si>
  <si>
    <t>02 1</t>
  </si>
  <si>
    <t>Ведомственная целевая программа департамента образования Ярославской области</t>
  </si>
  <si>
    <t>02 2</t>
  </si>
  <si>
    <t>Областная целевая программа "Обеспечение доступности дошкольного образования в Ярославской области"</t>
  </si>
  <si>
    <t>02 3</t>
  </si>
  <si>
    <t>Областная целевая программа "Развитие материально-технической базы общеобразовательных учреждений Ярославской области"</t>
  </si>
  <si>
    <t>903 Департаменти образованимя ЯО</t>
  </si>
  <si>
    <t>02 5</t>
  </si>
  <si>
    <t xml:space="preserve">Ведомственная целевая программа "Реализация государственной молодежной политики" </t>
  </si>
  <si>
    <t>952 Агентство по делам молодежи</t>
  </si>
  <si>
    <t>02 6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</si>
  <si>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</si>
  <si>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03 0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</si>
  <si>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</si>
  <si>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</si>
  <si>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03 3</t>
  </si>
  <si>
    <t>Областная целевая программа "Семья и дети Ярославии"</t>
  </si>
  <si>
    <t>04 0</t>
  </si>
  <si>
    <t>Государственная программа "Доступная среда в Ярославской области"</t>
  </si>
  <si>
    <t>903 Департамент образования ЯО</t>
  </si>
  <si>
    <t>902 Департамент культуры ЯО</t>
  </si>
  <si>
    <t>03 1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</si>
  <si>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</si>
  <si>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</si>
  <si>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</si>
  <si>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</si>
  <si>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13 1</t>
  </si>
  <si>
    <t>Ведомственная целевая программа "Физическая культура и спорт в Ярославской области"</t>
  </si>
  <si>
    <t>923 Агентство по физической культуре и спорту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</si>
  <si>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</si>
  <si>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</si>
  <si>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13 3</t>
  </si>
  <si>
    <t>Областная целевая программа "Развитие физической культуры и спорта в Ярославской области"</t>
  </si>
  <si>
    <t>30 1</t>
  </si>
  <si>
    <t>ИТОГО</t>
  </si>
  <si>
    <t>906 Департамент финансов ЯО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</si>
  <si>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</si>
  <si>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36 0</t>
  </si>
  <si>
    <t>Остатки федеральных средств</t>
  </si>
  <si>
    <t>Перераспределение ассигнований</t>
  </si>
  <si>
    <t>920. Правительство ЯО</t>
  </si>
  <si>
    <t>Расчеты с поставщиками, подрядчиками</t>
  </si>
  <si>
    <t>Перераспределение в рамках ОЦП в связи со сменой исполнителя мероприятий</t>
  </si>
  <si>
    <t>Активная политика занятости населения</t>
  </si>
  <si>
    <t>Обеспечение деятельности подведомственных учреждений и активная политика занятости населения</t>
  </si>
  <si>
    <t>Региональная программа дополнительных мероприятий в сфере занятости населения Ярославской области на 2013 - 2015 годы</t>
  </si>
  <si>
    <t>Перераспределение средств субвенций из федерального бюджета в связи с увеличением количества участников региональной программы в муниципальных образованиях ЯО</t>
  </si>
  <si>
    <t>Межбюджетные трансферты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</si>
  <si>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областного бюджета</t>
  </si>
  <si>
    <t>07. 2</t>
  </si>
  <si>
    <t>Безвозмездные перечисления организациям, за исключением государственных и муниципальных организаций</t>
  </si>
  <si>
    <t>948 Департамент региональной безопасности ЯО</t>
  </si>
  <si>
    <t>10.1</t>
  </si>
  <si>
    <t>Областная целевая программа "Повышение безопасности жизнедеятельности населения"</t>
  </si>
  <si>
    <t>Уточнение вида расходов, целевой статьи по реконструкции здания ПЧ-34</t>
  </si>
  <si>
    <t>Уточнение вида расходов,целевой статьи по реконструкции здания ПЧ-34</t>
  </si>
  <si>
    <t>12 2</t>
  </si>
  <si>
    <t>940 Департамент по охране и использованию животного мира Ярославской области</t>
  </si>
  <si>
    <t>Осуществление переданных полномочий РФ в области охраны и использования объектов животного мира (за исключением охотничьих ресурсов и водных биологических ресурсов)</t>
  </si>
  <si>
    <t>Осуществление переданных полномочий РФ в области охраны и использования охотничьих ресурсов (за исключением полномочий РФ по федеральному государственному охотничьему надзору, выдаче разрешений на добычу охотничьих ресурсов и заключению охотхозяйственных соглашений)</t>
  </si>
  <si>
    <t>Государственная программа "Информационное общество в Ярославской области"</t>
  </si>
  <si>
    <t>23.3</t>
  </si>
  <si>
    <t>Ведомственная целевая программа департамента информатизации и связи Ярославской области</t>
  </si>
  <si>
    <t>Субсидия на выполнение гос. заказа</t>
  </si>
  <si>
    <t>906. Департамент финансов ЯО</t>
  </si>
  <si>
    <t>924. Департамент строительства ЯО</t>
  </si>
  <si>
    <t>948. Департамент региональной безопасности ЯО</t>
  </si>
  <si>
    <t>904 Департамент информатизации и связи ЯО</t>
  </si>
  <si>
    <t>918 Ярославская областная Дума</t>
  </si>
  <si>
    <t>920 Правительство ЯО</t>
  </si>
  <si>
    <t>22.3</t>
  </si>
  <si>
    <t xml:space="preserve">Областная целевая программа "Повышение открытости деятельности органов исполнительной власти" </t>
  </si>
  <si>
    <t>власть</t>
  </si>
  <si>
    <t>14 3</t>
  </si>
  <si>
    <t>Региональная программа капитального ремонта общего имущества в многоквартирных домах в Ярославской области на 2014-2043 годы</t>
  </si>
  <si>
    <t>908 Департамент жилищно-коммунального комплекса ЯО</t>
  </si>
  <si>
    <t>25 5</t>
  </si>
  <si>
    <t>Ведомственная целевая программа департамента агропромышленного комплекса и потребительского рынка Ярославской области</t>
  </si>
  <si>
    <t>местная</t>
  </si>
  <si>
    <t>03.2</t>
  </si>
  <si>
    <t xml:space="preserve"> Региональная программа "Социальная  поддержка пожилых граждан в  Ярославской области"</t>
  </si>
  <si>
    <t>05.2</t>
  </si>
  <si>
    <t>Поступление средств ГК Фонда содействия реформированию ЖКХ в соответствии с Решением Правления ГК от 24.01.14 № 472 в сумме
9 988 170 руб., в соответствии с Решением Правления ГК от 27.12.13 № 468 в сумме 139 090 099 руб.
Перераспределение средств областного бюджета  в сумме 
72 033 277 руб. между целевыми статьями на мероприятия по переселению граждан из аварийного жилищного фонда ЯО</t>
  </si>
  <si>
    <t>05.3</t>
  </si>
  <si>
    <t>Уменьшение ассигнований в связи с уточнением суммы налога.</t>
  </si>
  <si>
    <t>Перераспределение ассигнований между видами расходов</t>
  </si>
  <si>
    <t>924 Департамент  строительства ЯО</t>
  </si>
  <si>
    <t>11.2</t>
  </si>
  <si>
    <t>Увеличение уставного капитала акционерным обществам со 100-процентным государственным участием Ярославской области с целью модернизации систем водоснабжения и водоотведения объектов областной собственности - ОАО "Ярославская генерирующая компания"</t>
  </si>
  <si>
    <t>строители</t>
  </si>
  <si>
    <t>АПК</t>
  </si>
  <si>
    <t>12.1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</si>
  <si>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</si>
  <si>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Увеличение ассигнований на поддержку сельскохозяйственного производства (распоряжения Правительства РФ от 21.01.2014 № 45, от 28.01.2014 №№ 80,81,83)</t>
  </si>
  <si>
    <t>25 8</t>
  </si>
  <si>
    <t>29.0</t>
  </si>
  <si>
    <t xml:space="preserve"> Государственная программа "Развитие лесного хозяйства в Ярославской области"</t>
  </si>
  <si>
    <t>29.1</t>
  </si>
  <si>
    <t>Ведомственная целевая программа департамента лесного хозяйства Ярославской области</t>
  </si>
  <si>
    <t>Итого</t>
  </si>
  <si>
    <t>Департамент информатизации и связи Ярославской области</t>
  </si>
  <si>
    <t>Перераспределение ассигнований между видами расходов бюджетной классификации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</si>
  <si>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</si>
  <si>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Перераспределение ассигнований между муниципальными образованиями</t>
  </si>
  <si>
    <t>02 4</t>
  </si>
  <si>
    <t xml:space="preserve">Федеральные средства на поддержку реализации мероприятий ФЦП "Развитие образования на 2011-2015 годы" в части разработки и внедрения программ модернизации систем профессионального образования на основании распоряжения Правительства РФ от 31.01.2014 N 109-р
</t>
  </si>
  <si>
    <t>Перераспределение ассигнований между видами расходов в целях обеспечения своевременной отправки делегаций Ярославской области для участия во всероссийских мероприятиях</t>
  </si>
  <si>
    <t>02 7</t>
  </si>
  <si>
    <t xml:space="preserve">Областная целевая программа "Развитие молодежной политики в Ярославской области" </t>
  </si>
  <si>
    <t xml:space="preserve">902 Департамент культуры </t>
  </si>
  <si>
    <t>952 Агентство по делам молодежи Ярославской области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</si>
  <si>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</si>
  <si>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</si>
  <si>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Субвенция на выплату пособий  женщинам, вставшим на учет в ранние сроки беременности, по беременности и родам, при рождении ребенка, по уходу за ребенком до достижения им возраста 1,5 лет гражданам, не подлежащим обязательному социальному страхованию на случай временной нетрудоспособности и в связи с материнством, уволенных в связи с ликвидацией организаций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</si>
  <si>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</si>
  <si>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</si>
  <si>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 xml:space="preserve">Государственная поддержка неработающих пенсионеров в учреждениях, подведомственных учредителю в сфере социальной поддержки населения </t>
  </si>
  <si>
    <t>909 Департамент труда и социальной поддержки населения ЯО</t>
  </si>
  <si>
    <t xml:space="preserve">Перераспределение между видами расходов  </t>
  </si>
  <si>
    <t>Субсидия на оздоровление и отдых детей</t>
  </si>
  <si>
    <t>Субсидия на укрепление материально-технической базы детских загородных оздоровительных учреждений, находящихся в муниципальной собственности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</si>
  <si>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</si>
  <si>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923 Агентство по делам молодежи Ярославской области</t>
  </si>
  <si>
    <t>901 Департамент здравоохранения и фармации Ярославской области</t>
  </si>
  <si>
    <t>Реализация мероприятий подпрограммы "Ярославские каникулы"</t>
  </si>
  <si>
    <t>911 Департамент имущественных и земельных отношений ЯО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</si>
  <si>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</si>
  <si>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Областная целевая программа "Комплексные меры противодействия злоупотреблению наркотиками и их незаконному обороту"</t>
  </si>
  <si>
    <t>Субсидия на обеспечение функционирования в вечернее время спортивных залов общеобразовательных организаций для заниятий в них обучающихся</t>
  </si>
  <si>
    <t>Перераспределение ассигнований между муниципальными образованиями  в связи с уточнением количества спортивных залов, работающих в 2014 году в вечернее время</t>
  </si>
  <si>
    <t>08.00</t>
  </si>
  <si>
    <t>08 3</t>
  </si>
  <si>
    <t>Расходы на обеспечение реализации указов Президента Российской Федерации от 7 мая 2012 года и распоряжений Президента Российской Федерации в Ярославской области</t>
  </si>
  <si>
    <t>36 2</t>
  </si>
  <si>
    <t>Обеспечение реализации указов Президента Российской Федерации от 7 мая 2012 года и распоряжений Президента Российской Федерации в Ярославской области</t>
  </si>
  <si>
    <t>Соцсфера</t>
  </si>
  <si>
    <t>901 Департамент здравоохранения ЯО</t>
  </si>
  <si>
    <t>Депфин резерв</t>
  </si>
  <si>
    <t>Разница</t>
  </si>
  <si>
    <t>36.5</t>
  </si>
  <si>
    <t>Повышение качества управления государственными и муниципальными финансами Ярославской области</t>
  </si>
  <si>
    <t>Перераспределение ассигнований в связи с исполнением судебного решения</t>
  </si>
  <si>
    <t>Перераспределение зарезервированных ассигнований на реализацию мероприятий по автоматизированной системе Единого социального регистра населения</t>
  </si>
  <si>
    <t>Единая субвенция бюджетам субьектов РФ из федерального бюджета</t>
  </si>
  <si>
    <t>Переаспрделение ассигнований на департамент образования на проект "Узоры городов России"</t>
  </si>
  <si>
    <t>Дорожники</t>
  </si>
  <si>
    <t>Перераспределение ассигнований между подпрограммами "Улучшение условий проживаний отдельных категорий граждан, нуждающихся в специальной социальной защите" и "Переселение граждан из аварийного жилищного фонда, признанного непригодным для проживания и (или) с высоким уровнем износа"</t>
  </si>
  <si>
    <t xml:space="preserve">Прочие учреждения в сфере социальной политики                                   </t>
  </si>
  <si>
    <t>934 Департамент государственной службы занятости населения ЯО</t>
  </si>
  <si>
    <t>24 4</t>
  </si>
  <si>
    <t>Областная целевая программа "Развитие транспортной системы Ярославской области"</t>
  </si>
  <si>
    <t xml:space="preserve">Перераспределение ассигнований в рамках программы на  увеличение уставного капитала ГУП ЯО "Пошехонское АТП" в размере 10 млн. рублей с целью организации линии технического контроля транспортных средств.
</t>
  </si>
  <si>
    <t>Мероприятия по реализации ведомственной целевой программы "Социальнная поддержка населения Ярославской области " резервные средства</t>
  </si>
  <si>
    <t>943 Департамент инвестиционной политики ЯО</t>
  </si>
  <si>
    <r>
      <t xml:space="preserve">Увеличение ассигнований 2014 года в сумме 22,0 млн. рублей Ростовскому МР (с.п. Ишня) за счет перераспределения с ОЦП "Развитие туризма и отдыха в ЯО" в сумме 19,0 млн.рублей и с ОЦП "Стимулирование инвестиционной деятельности в ЯО" в сумме 3,0 млн.руб.                                                                                                      </t>
    </r>
    <r>
      <rPr>
        <b/>
        <u/>
        <sz val="12"/>
        <rFont val="Times New Roman"/>
        <family val="1"/>
        <charset val="204"/>
      </rPr>
      <t xml:space="preserve"> </t>
    </r>
  </si>
  <si>
    <t>Стационарные учреждения социального обслуживания для граждан пожилого возраста и инвалидов</t>
  </si>
  <si>
    <t>Перераспределение ассигнований с Агентства по делам молодежи на реализацию мероприятий по поддержке талантливой молодежи. Аналогичные изменения в 2015 и 2016 годах</t>
  </si>
  <si>
    <t>Уменьшение ассигнований  по субсидии  на  строительство школы в п.Туношна Ярославского  МР и перераспределение на увеличение уставного капитала  акционерных обществ, образованных с участием государства</t>
  </si>
  <si>
    <t>911 Департамент иущественных и земельных отношений ЯО</t>
  </si>
  <si>
    <t>909 Департамент труда и социальной защиты населения ЯО</t>
  </si>
  <si>
    <t>Единовременные выплаты медработникам</t>
  </si>
  <si>
    <t>01 2</t>
  </si>
  <si>
    <t>Региональная целевая программа "Улучшение кадрового обеспечения государственных учреждений здравоохранения Ярославской области"</t>
  </si>
  <si>
    <t>Перераспределение средств на непрограммные расходы по погашению кредиторской задолженности</t>
  </si>
  <si>
    <t>набиты поправки</t>
  </si>
  <si>
    <t>разница</t>
  </si>
  <si>
    <t>Областная целевая программа "Устойчивое развитие сельских территорий Ярославской области"</t>
  </si>
  <si>
    <t>25 4</t>
  </si>
  <si>
    <t>933 Депаратмент государственного заказа ЯО</t>
  </si>
  <si>
    <t>36.6</t>
  </si>
  <si>
    <t>Ведомственная целевая программа "Обеспечение государственных закупок Ярославской области"</t>
  </si>
  <si>
    <t>933 Департамент государственного заказа ЯО</t>
  </si>
  <si>
    <t>Перераспределение ассигнований на погашение кредиторской задолженности по приобретению оборудования для пищеблоков с ВЦП департамента образования ЯО</t>
  </si>
  <si>
    <t xml:space="preserve">Перераспределение с ГП "Развитие образования и молодежная политика в Ярославской области" ВЦП Департамента образования ЯО </t>
  </si>
  <si>
    <t>Субсидия на развитие сети плоскостных спортивных сооружений в муниципальных образовательных учреждениях области</t>
  </si>
  <si>
    <t>Субсидия на реализацию мероприятий по строительству и реконструкции объектов теплоснабжения и газификации</t>
  </si>
  <si>
    <t>Субсидия на реализацию мероприятий по возмещению затрат на уплату процентов по кредитам, полученным в российских кредитных организациях на модернизацию объектов водоснабжения и водоотведения за счет средств областного бюджета</t>
  </si>
  <si>
    <t xml:space="preserve">Региональная программа "Государственная поддержка социально ориентированных некоммерческих организаций в Ярославской области" </t>
  </si>
  <si>
    <t>22 1</t>
  </si>
  <si>
    <t>23 1</t>
  </si>
  <si>
    <t xml:space="preserve">Областная целевая программа "Развитие информатизации Ярославской области" </t>
  </si>
  <si>
    <t>Расчеты с поставщиками</t>
  </si>
  <si>
    <t>Перераспределение ассигнований на погашение кредиторской задолженности по ремонтным работам департамента образования с резерва ДФ на реализацию Указов Президента РФ</t>
  </si>
  <si>
    <t>36 1</t>
  </si>
  <si>
    <t xml:space="preserve">Ведомственная целевая программа департамента финансов Ярославской области    </t>
  </si>
  <si>
    <t>Кредиторка</t>
  </si>
  <si>
    <t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</t>
  </si>
  <si>
    <t>21 1</t>
  </si>
  <si>
    <t xml:space="preserve">Перераспределение ассигнований на проведение образовательного форума </t>
  </si>
  <si>
    <t xml:space="preserve">Перераспределение ассигнований ВЦП  на оплату кредиторской задолженности перед поставщиками услуг </t>
  </si>
  <si>
    <t>Перераспределение ассигнований на погашение кредиторской задолженности</t>
  </si>
  <si>
    <t>Перераспределение ассигнований с ВЦП департамента образования на оплату кредиторской задолженности за выполненные работы</t>
  </si>
  <si>
    <t>Перераспределение с ГП "Развитие образования и молодежная политика в Ярославской области" ВЦП Департамента образования ЯО на погашение кредиторской задолженности за выполненные работы</t>
  </si>
  <si>
    <t>Перераспределение ассигнований с ГП  "Развитие образования и молодежная политика в Ярославской области", ВЦП департамента образования ЯО на погашение кредиторской задолженности за выполненные работы</t>
  </si>
  <si>
    <t>Субсидии некоммерческим организациям</t>
  </si>
  <si>
    <t>Региональная программа "Развитие льняного комплекса Ярославской области"</t>
  </si>
  <si>
    <t>Перераспределение ассигнований с ОЦП "Развитие агропромышленного комплекса Ярославской области"  в связи с корректировкой мероприятий программы</t>
  </si>
  <si>
    <t>Перераспределение бюджетных ассигнований на финансовое обеспечение увеличения государственного задания  ГОАУ ЯО "Информационно - консультационная служба АПК" в части обеспечения мероприятий по поддержке потребительского рынка на селе</t>
  </si>
  <si>
    <t>Ведомственная целевая программа "Обеспечение доступа населения к информации о деятельности органов власти Ярославской области"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</si>
  <si>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</si>
  <si>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938 Департамент охраны окружающей среды и природопользования ЯО</t>
  </si>
  <si>
    <t>Перераспределение ассигнований на погашение кредиторской задолженности по муниципальным контрактам на ремонтные работы, направленные на обеспечение открытия новых мест в дошкольных организациях, в рамках Указа Президента РФ от 07.05.2012 № 599</t>
  </si>
  <si>
    <t xml:space="preserve">Повышение заработной платы работникам отрасли молодежной политики с 01 марта 2014 года в рамках Указа Президента РФ от 07.05.2012 № 597 </t>
  </si>
  <si>
    <t>Перераспределение ассигнований на Департамент культуры 0,3 млн.руб. и Департамент образования 0,3 млн.руб. на реализацию мероприятий по поддержке талантливой молодежи. Аналогичные изменения в 2015 и 2016 годах</t>
  </si>
  <si>
    <t>Поступление средств на социальную поддержку Героев Советского Союза, Героев РФ и полных кавалеров ордена Славы ( уведомление ОПРФ по Ярославской области от 09.01.2014 №1).</t>
  </si>
  <si>
    <t>Перераспределение между муниципальными районами</t>
  </si>
  <si>
    <t xml:space="preserve">Перераспределение ассигнований на мероприятия по организации единой площадки профильных лагерей на территории области с субсидии на организацию профильных лагерей в сумме 2,0 млн.руб. , с субсидий некоммерческим организациям в сумме 3,4 млн.руб., а также с  зарезервированных средств по ОЦП в сумме 0,2 млн.руб. </t>
  </si>
  <si>
    <t>Увеличение расходов на оплату кредиторской задолженности по промпарку "Гаврилов-Ям" за счет расходов ВЦП</t>
  </si>
  <si>
    <t>(рублей)</t>
  </si>
  <si>
    <t>Перераспределение ассигнований между разделами, подразделами и целевыми статьями для предоставления субсидий муниципальным районам для погашения кредиторской задолженности за 2013 год.</t>
  </si>
  <si>
    <t>Перераспределение ассигнований между муниципальными районами, поселениями, подразделами и целевыми статьями расходов в соответствии с полномочиями и корректировкой мероприятий программы для погашения кредиторской задолженности за 2013 год.</t>
  </si>
  <si>
    <t xml:space="preserve">Перераспределение средств для завершения ранее начатых объектов  здравоохранения, в том числе на погашение кредиторской задолженности </t>
  </si>
  <si>
    <t xml:space="preserve">Перераспределение ассигнований для погашение кредиторской задолженностив сумме 12792645 руб по объектам АИП между МО и  между субсидиями </t>
  </si>
  <si>
    <t>Перераспределение ассигнований по субсидиям на развитие сельских территорий между целевыми статьями расходов в связи с принятием новой ОЦП "Развитие сельских территорий Ярославской области", из них 8400000 руб. - перераспределение между муниципальными районами, поселениями и объектами, предусмотренными АИП на мероприятия по развитию газификации в сельской местности в связи с отсутствием заключений федеральной госэкспертизы</t>
  </si>
  <si>
    <t>Перераспределение ассигнований с непрограммных расходов Правительства  области на проведение мероприятий программы</t>
  </si>
  <si>
    <t>Перераспределение ассигнований в рамках ассигнований Правительства области в связи с уточнением  расходов по мероприятиям программы</t>
  </si>
  <si>
    <t>Перераспределение ассигнований в рамках ОЦП связи с изменением исполнителя работ по доработке информационной системы "Портал народного правительства ЯО"</t>
  </si>
  <si>
    <t>Перераспределение ассигнований в рамках РП с  департамента энергетики и регулирования тарифов  на повышение теплозащитных характеристик ограждающих конструкций зданий</t>
  </si>
  <si>
    <t xml:space="preserve">Перераспределение расходов на Правительство области на оплату услуг вневедомственной охраны в соответствии с постановлением Правительства области от 28.02.2013 № 184-п </t>
  </si>
  <si>
    <t>Перераспределение ассигнований в рамках ассигнований Правительства области на выполнение мероприятий ВЦП</t>
  </si>
  <si>
    <t>Перераспределение ассигнований  в рамках мероприятий, связанных с памятными датами истории Отечества в связи со сменой исполнителя</t>
  </si>
  <si>
    <t>Перераспределение ассигнований в связи с уточнением  бюджетной классификации по оплате командировочных расходов</t>
  </si>
  <si>
    <t>Перераспределение ассигнований в связи с уточнением расходов оплаты налога на имущество</t>
  </si>
  <si>
    <t>Перераспределение ассигнований в рамках ОЦП на поддержку информационных систем обработки баз данных , а также на организацию и проведение молодежных конкурсов</t>
  </si>
  <si>
    <t>Поступление средств на социальную поддержку Героев Социалистического Труда и полных кавалеров ордена Трудовой Славы (уведомление ОПРФ по Ярославской области от 09.01.2014 №1).</t>
  </si>
  <si>
    <t>Перераспределение ассигнований с ВЦП "Содействие занятости населения Ярославской области" в связи с увеличением уровня софинансирования РП дополнительных мероприятий в сфере занятости населения ЯО за счет средств областного бюджета (Постановление Правительства РФ от 20.12.2013 №1198), в 2015 году - 872300 руб.</t>
  </si>
  <si>
    <t>Перераспределение ассигнований в связи с погашением кредиторской задолженности и проведением ликвидиционных мероприятий ГСКУ ЯО «Центр временного содержания иностранных граждан, подлежащих депортации либо административному выдворению за пределы Российской Федерации»</t>
  </si>
  <si>
    <t>Перераспределение ассигнований между объектами в рамках программы на создание ТРК "Ярославское взморье"</t>
  </si>
  <si>
    <t>Перераспределение ассигнований по объектам АИП между муниципальными образованиями, в том числе на погашение кредиторской задолженности</t>
  </si>
  <si>
    <r>
      <rPr>
        <sz val="12"/>
        <rFont val="Times New Roman"/>
        <family val="1"/>
        <charset val="204"/>
      </rPr>
      <t>2015 год:</t>
    </r>
    <r>
      <rPr>
        <sz val="10"/>
        <rFont val="Times New Roman"/>
        <family val="1"/>
        <charset val="204"/>
      </rPr>
      <t xml:space="preserve">
Перераспределение ассигнований в сумме 20 549 500 руб.  между МО.
Перераспределение ассигнований в сумме 1 618 900 руб.  по целевым статьям и видам расходов
</t>
    </r>
    <r>
      <rPr>
        <b/>
        <sz val="1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2016 год: </t>
    </r>
    <r>
      <rPr>
        <sz val="10"/>
        <rFont val="Times New Roman"/>
        <family val="1"/>
        <charset val="204"/>
      </rPr>
      <t xml:space="preserve">
Перераспределение ассигнований в сумме 15 437 200 руб. по целевым статьям и видам расходов                                                                                                                        </t>
    </r>
  </si>
  <si>
    <t>Перераспределение асигнований с мероприятий по ликвидации чрезвычайных ситуаций и стихийных бедствий  в рамках специальных решений в размере 282 567 руб. на  компенсацию выпадающих доходов организациям, предоставляющих населению услуги газоснабжения по тарифам, не обеспечивающим возмещение издержек для погашения кредиторской задолженности</t>
  </si>
  <si>
    <t>Областная целевая программа "Развитие агропромышленного комплекса Ярославской области"</t>
  </si>
  <si>
    <t>Перераспределение ассигнований  в рамках ассигнований Правительства области на погашение кредиторской задолженности</t>
  </si>
  <si>
    <t>Перераспределение ассигнований в рамках ОЦП "Развитие ОМС на территории ЯО" на оплату кредиторской задолженности</t>
  </si>
  <si>
    <t>Перераспределение с ГП "Развитие образования и молодежная политика в Ярославской области" ВЦП Департамента образования ЯО на погашение кредиторской задолженности</t>
  </si>
  <si>
    <t>Перераспределение ассигнований по субвенции на осуществление отдельных полномочий в области лесных отношений между целевыми статьями расходов в связи с изменением бюджетной классификации РФ: на 21237000 руб. - в 2014 г., 2015 г., 2016 г.</t>
  </si>
  <si>
    <t>Перераспределение с департамента энергетики и регулирования тарифов на проведение энергоаудита</t>
  </si>
  <si>
    <t xml:space="preserve">Перераспределение ассигнований на другие ГРБС для погашения кредиторской задолженности за 2013 год </t>
  </si>
  <si>
    <t>Погашение кредиторской задолженности по мероприятиям конкурса "Организация высокой социальной эффективности"</t>
  </si>
  <si>
    <t>Перераспределение ассигнований в связи с уточнением вида расходов , в 2015-2016 году 8 млн. руб.</t>
  </si>
  <si>
    <t xml:space="preserve">Уточнение целевой статьи расходов в соответствии с Приказом МФ от  16.12.2013 №121н в 2014 году, аналогичные изменения в 2015 и 2016 годах в размере 10,9 млн. руб. </t>
  </si>
  <si>
    <t>Перераспределение ассигнований на выделение субсидий (грантов) местным бюджетам на поощрение достижения наилучших значений показателей эффективности деятельности органов местного самоуправления</t>
  </si>
  <si>
    <t xml:space="preserve">Погашение кредиторской задолженности за счет перераспределения с ВЦП департамента здравоохранения и фармации  </t>
  </si>
  <si>
    <t>Увеличение ассигнований по распоржению Правительства РФ от 26.12.2013. № 2542-р</t>
  </si>
  <si>
    <t>Повышение заработной платы работникам отрасли здравоохранения с 01 марта 2014 года в рамках указов Президента РФ от 07.05.2012 № 597  и от 28.12.2012 № 1688</t>
  </si>
  <si>
    <t>Увеличение ассигнований по распоржению Правительства РФ от 21.12.2013. № 2465-р</t>
  </si>
  <si>
    <r>
      <t>Увеличение федеральной субвенции на увеличение отдельных полномочий в области лесных отношений (ФЗ от 02.12.2013 № 349-ФЗ) на 5037000 руб. в 2014 г. и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на 2361700 руб. в 2015 г.; 
уменьшение данной субвенции на 258100 руб. в 2016 г.</t>
    </r>
  </si>
  <si>
    <t xml:space="preserve">Перераспределение ассигнований на приобретение передвижного ФАПа для ГБУЗ ЯО "Борисоглебская ЦРБ"  за счет перераспределения ассигнований с Правительства области по резервному фонду в связи с пожаром в помещениях, в которых располагался ФАП </t>
  </si>
  <si>
    <t>Погашение пени по взносам за неработающее население за счет перераспределения ассигнований между мероприятиями ведоственной целевой программы</t>
  </si>
  <si>
    <t>Повышение заработной платы работникам отрасли образования с 1 марта 2014 года в рамках указов Президента РФ от 07.05.2012 № 597 и от 01.06.2012 № 761</t>
  </si>
  <si>
    <t xml:space="preserve">Федеральные средства на выплату денежного поощрения лучшим учителям в соответствии с распоряжением Правительства РФ от 08.02.2014 N 156-р
</t>
  </si>
  <si>
    <t>Федеральные средства на стипендии Правительства РФ в соответствии с распоряжением Правительства РФ от 22.01.2014 N 55-р в сумме 1,4 млн. руб.
Перераспределение ассигнований между мероприятиями ведомственной целевой программы на погашение кредиторской задолженности за выполненные работы (предоставленные услуги) в сумме 45,6 млн.руб., а также на проведение образовательного форума в сумме 7,7 млн.руб.</t>
  </si>
  <si>
    <t>Увеличение расходов за счет подтвержденных Министерством образования РФ  остатков средств федерального бюджета на строительство детских садов. Перераспределение средств по МО с учетом выполнения работ в сумме 24,5 млн. руб. и  перераспределение ассигнований  по виду расходов по субсидии на разработку ПСД  в сумме  13,1 млн. руб.</t>
  </si>
  <si>
    <t>943 Департамент инвестиционной деятельности</t>
  </si>
  <si>
    <t xml:space="preserve">Перераспределение расходов с ВЦП департамента строительства для оплаты кредиторской задолженности по реконструкции учебного корпуса ПУ-34 г.Мышкин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</si>
  <si>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Повышение заработной платы работникам отрасли социальная защита с 1 марта 2014 года в рамках Указа Президента РФ от 07.05.2012 № 597 </t>
  </si>
  <si>
    <t>Перераспределение с подраздела 1004  "Охрана материнства и детства" на подраздел 1003 "Социальное обеспечение населения" на основании платежного поручения Министерства труда и социального развития от 13.01.2014 в 2014 году 294,6 млн. руб. В 2015 году - 307,1 млн. руб., в 2016 году - 321,3 млн.. руб.</t>
  </si>
  <si>
    <t>Перераспределение резервных средств департамента финансов  на обеспечение реализации указов Президента РФ от 7 мая 2012 года в Ярославской области на исполнение Указа Президента РФ от 07.05.2012 №606, для соблюдения уровня соофинансирования федерального и областного бюджета в 2014г.</t>
  </si>
  <si>
    <t xml:space="preserve">Повышение заработной платы работникам отрасли культура с 1 марта 2014 года в рамках Указа Президента РФ от 07.05.2012 № 597 </t>
  </si>
  <si>
    <t>Перераспределение ассигнований на противопожарные мероприятия в государственных музеях и на погашение кредиторской задолженности учреждений культуры, в том числе по непрограммным расходам</t>
  </si>
  <si>
    <t>Перерасределение ассигнований на проведение проекта "Узоры городов России" с агентства по туризму ЯО</t>
  </si>
  <si>
    <t>Перераспределение ассигнований Мышкинскому МР на переходящий объект по берегоукреплению  для обеспечения софинансирования  с федеральным бюджетом и для погашения кредиторской задолженности за 2013 год.</t>
  </si>
  <si>
    <t>Повышение заработной платы работникам отрасли физическая культура и спорт с 1 марта 2014 года в рамках Указа Президента РФ от 01.06.2012 №761</t>
  </si>
  <si>
    <t>Перераспределение ассигнований в рамках ВЦП на погашение кредиторской задолженности по заключенным государственным контрактам на поставку товаров</t>
  </si>
  <si>
    <t>Уменьшение расходов  в сумме 23985 тыс.руб. по объекту "Строительство биатлонного комплекса "Демино" (средства федерального бюджета предусмариваются  в 2015 году) и перераспределение ассигнований между  разделами  по СК "Полет"  в сумме 45 000 тыс.руб.</t>
  </si>
  <si>
    <t xml:space="preserve">Перераспределение ассигнований на департамент ЖКК ЯО на строительство водопровода в п.Ишня в сумме 3 млн. руб. , на ОЦП  развития субъектов малого и среднего предпринимательства на погашение кредиторской задолженности 2013 года по созданию ТПП Мастер в сумме 40,1 млн.руб. </t>
  </si>
  <si>
    <t>927 Департамент дорожного хозяйства ЯО</t>
  </si>
  <si>
    <t xml:space="preserve">Перераспределение ассигнований в рамках программы в сумме 103648 тыс.руб., увеличение ассигнований в сумме 11081 тыс. руб. на материально-техническое и финансовое обеспечение деятельности ГУ Ярдорслужба, увеличение ассигнований в сумме 16038 тыс. руб. на предоставление субсидии на капитальный ремонт Октябрьского моста г. Ярославля, перераспределение ассигнований субсидии в рамках программы в сумме 69500 тыс. руб.  </t>
  </si>
  <si>
    <t>Увеличение ассигнований в сумме 7029 тыс. рублей за счет перераспределений с ВЦП "Сохранность региональных автомобильных дорог ЯО"</t>
  </si>
  <si>
    <t>Перераспределение ассигнований по субсидиям на развитие сельских территорий между целевыми статьями расходов в связи с принятием новой ОЦП, из них 8,4 млн. руб. - перераспределение между муниципальными районами, поселениями и объектами, предусмотренными АИП на мероприятия по развитию газификации в сельской местности, в связи с отсутствием заключений федеральной госэкспертизы</t>
  </si>
  <si>
    <t>Приложение 3</t>
  </si>
  <si>
    <t>936 Департамент лесного хозяйства ЯО</t>
  </si>
  <si>
    <t>901 Департамент здравоохранения и фармации ЯО</t>
  </si>
  <si>
    <t>Перераспределение с департамента энергетики и регулирования тарифов ЯО</t>
  </si>
  <si>
    <t>Перераспределение с департамента энергетики и регулирования тарифов ЯО на проведение мероприятий по энергоэффективности</t>
  </si>
  <si>
    <t>Перераспределение ассигнований в рамках РП с департамента энергетики и регулирования тарифов ЯО на проведение энергоаудита</t>
  </si>
  <si>
    <t>916 Департамент энергетики и регулирования тарифов ЯО</t>
  </si>
  <si>
    <t>Перераспределение на департамент информатизации и связи ЯО на создание информационной системы мониторинга полноты и достоверности сведений об объектах недвижимости в целях обеспечения их налогообложения в регулярном режиме</t>
  </si>
  <si>
    <t>Перераспределение ассигнований в рамках ассигнований департамента государственного заказа с ВЦП на мероприятия по созданию автоматизированной системы "Госзакупки"</t>
  </si>
  <si>
    <t>Перераспределение ассигнований в рамках ассигнований департамента государственного заказа области с ВЦП на мероприятия по созданию автоматизированной системы "Госзакупки"</t>
  </si>
  <si>
    <t>Кредиторская задолженность за санаторно-курортное лечение работников культуры</t>
  </si>
  <si>
    <t>Кредиторская задолженность за санаторно-курортное лечение работников образования</t>
  </si>
  <si>
    <t xml:space="preserve">Перераспределение ассигнований в рамках ассигнований  на содержание департамента в связи с уточнением расходов по смете </t>
  </si>
  <si>
    <t>Перераспределение ассигнований в связи с уточнением вида расходов по возмещению расходов, связанных с осуществлением депутатских полномочий</t>
  </si>
  <si>
    <t>Перераспределение ассигнований с департамента финансов области на оплату услуг вневедомственной охраны  в соответствии с постановлением Правительства области от 28.02.2013 №  184-п</t>
  </si>
  <si>
    <t>Перераспределение ассигнований в рамках средств Правительства области в связи с уточнением расходов</t>
  </si>
  <si>
    <t>Перераспределение ассигнований на департамент культуры области в связи с уточнением  мероприятий ГП "Развитие культуры и туризма в Ярославской области"</t>
  </si>
  <si>
    <t>Уточнение целевой статьи расходов в соответствии с Приказом МФ от  16.12.2013 №121н, 2015 год - 9,7 млн. руб., 2016 год - 9,7 млн. руб.</t>
  </si>
  <si>
    <t>Увеличение ассигнований для завершения реконструкции "Арефинский культурно-досуговый комплекс"</t>
  </si>
  <si>
    <t>Перераспределение ассигнований с департамента на центр занятости в части расходов по оплате тепловой энергии</t>
  </si>
  <si>
    <t>Федеральные средства</t>
  </si>
  <si>
    <t>Наименование</t>
  </si>
  <si>
    <t>(+)</t>
  </si>
  <si>
    <t>(-)</t>
  </si>
  <si>
    <t xml:space="preserve">Cубвенция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 </t>
  </si>
  <si>
    <t>Погашение кредиторской задолженности по высокотехнологичной помощи  для выполнения условий соглашений с Минздравом РФ за счет перераспределения ассигнований между мероприятиями ведомственной целевой программы</t>
  </si>
  <si>
    <t>Погашение кредиторской задолженности за счет перераспределения ассигнований между мероприятиями ведомственной целевой программы</t>
  </si>
  <si>
    <t>Перераспределение ассигнований на погашение кредиторской задолженности по мероприятиям по информационной безопасности 29,6 млн.р. и содержанию казенных учреждений здравоохранения 12,4 млн.р. за счет перераспределения ассигнований между мероприятиями ведомственной целевой программы</t>
  </si>
  <si>
    <t>Перераспределение ассигнований для оплаты штрафа по акту проверки начислений в Пенсионный фонд РФ</t>
  </si>
  <si>
    <t>952 Агентство по делам молодежи ЯО</t>
  </si>
  <si>
    <t>903 Департаменти образования ЯО</t>
  </si>
  <si>
    <t>Расходы на социальную поддержку Героев Социалистического Труда и полных кавалеров ордена Трудовой Славы (средства Пенсионного фонда)</t>
  </si>
  <si>
    <t>Расходы на социальную поддержку Героев Советского Союза, Героев Российской Федерации и полных кавалеров ордена Славы (средства Пенсионного фонда)</t>
  </si>
  <si>
    <t>Перераспределение ассигнований на осуществление переданных полномочий Российской Федерации по перевозке несовершеннолетних, самовольно ушедших из семей, детских домов, школ-интернатов, специальных учебно-воспитательных и иных детских учреждений ( в соответствии с приказом Минфина России от 01.07.2013 №65н). Аналогичные изменения в 2015 и 2016 годах.</t>
  </si>
  <si>
    <t>Поступление  федеральных средств на софинансирование расходных обязательств Ярославской области, возникающих при назначении ежемесячной денежой выплаты, предусмотренных п.2 Указа Президента РФ от 07.05.2012 №606 (Распоряжение Правительства РФ от 17.12.2013 №2382-р).</t>
  </si>
  <si>
    <t>Мероприятия по реализации ведомственной целевой программы "Социальная поддержка населения Ярославской области"</t>
  </si>
  <si>
    <t>Перераспределение зарезервированных средств с подраздела 1003 на подраздел 1002 для осуществления выплаты вознаграждения гражданам, принявшим в семью пожилого человека или инвалида</t>
  </si>
  <si>
    <t xml:space="preserve">Уменьшение ассигнований  по объекту "Строительство  спального корпуса Кривецкого дома-интерната для престарелых и инвалидов" в сумме  8 558 тыс.руб., увеличение ассигнований на реконструкцию спального корпуса Гаврилов-Ямского дома-интерната для престарелых и инвалидов" с целью ввода объекта в эксплуатацию в сумме 24 928 тыс.руб.                           </t>
  </si>
  <si>
    <t xml:space="preserve">Перераспределение ассигнований с субсидии  ГАУЗ ЯО "Детский санаторий "Искра"на субсидию МОУ ДОД  оздоровительно-образовательный центр "Орленок" в рамках укрепления материально-технической базы детских загородных оздоровительных учреждений, находящихся в муниципальной собственности </t>
  </si>
  <si>
    <t>Перераспределение ассигнований между муниципальными образованиями для  исполнений предписаний контрольно-надзорных органов в рамках подготовки к началу оздоровительной кампании МОУ ДОД  оздоровительно-образовательный центр "Орленок" с субсидии ГАУЗ ЯО "Детский санаторий "Искра"</t>
  </si>
  <si>
    <t>Приведение объема федеральной субсидии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соответствие с законом о федеральном бюджете</t>
  </si>
  <si>
    <t>Региональная адресная программа по переселению граждан из аварийного  жилищного фонда Ярославской области на  2013 - 2015 годы</t>
  </si>
  <si>
    <t>Ведомственная программа департамента строительства ЯО</t>
  </si>
  <si>
    <t>831 500 руб. - перераспределение ассигнований на РП дополнительных мероприятий в сфере занятости населения Ярославской области, в 2015 году - 872 300 руб.; 40 000 руб. - перераспределение ассигнований между статьями расходов в связи с уточнением мероприятий по активной политике занятости населения; 355 561 руб. - перераспределение ассигнований с департамента на центр занятости в части расходов по оплате тепловой энергии</t>
  </si>
  <si>
    <t>Перераспределение ассигнований в связи с увеличением объема государственных услуг, выполняемых государственными учреждениями культуры</t>
  </si>
  <si>
    <t>Перераспределение ассигнований на предоставление грантов Губернатора области в соответствии с постановлением Правительства ЯО от 19.02.2013 № 136-п в размере 3,9 млн.руб. для государственных учреждений культуры и 1,1 млн. руб. для муниципальных учреждений культуры. В 2015 и 2016 годах вносятся аналогичные изменения</t>
  </si>
  <si>
    <t xml:space="preserve"> Областная целевая программа "Развитие  материально-технической базы  учреждений культуры Ярославской области"</t>
  </si>
  <si>
    <t>Перераспределение ассигнований между объектами в рамках программы в сумме 37,2 млн. руб. с расходов на создание ТРК "Золотое кольцо"  на создание ТРК "Ярославское взморье" - 18,2 млн. руб. и на департамент ЖКХ на строительство водопровода в  п.Ишня - 19 млн. руб.</t>
  </si>
  <si>
    <t xml:space="preserve">Уменьшение федеральной субвенции на осуществление отдельных полномочий в области водных отношений (ФЗ от 02.12.2013 № 349-ФЗ) на 529100 руб.  в 2014 г. и на эту же сумму в 2015, 2016 годах.  </t>
  </si>
  <si>
    <t>Субвенции на осуществление переданных полномочий РФ в области организации, регулирования и охраны водных биологических ресурсов</t>
  </si>
  <si>
    <t>Перераспределение ассигнований между целевыми статьями расходов в связи с изменением бюджетной классификации РФ на 196000 руб. в 2014, 2015, 2016 годах.</t>
  </si>
  <si>
    <t>923 Агентство по физической культуре и спорту ЯО</t>
  </si>
  <si>
    <t xml:space="preserve">Областная целевая программа "Комплексная программа модернизации и реформирования жилищно-коммунального хозяйства  Ярославской области" </t>
  </si>
  <si>
    <t>Перераспределение ассигнований в пределах ГП в связи с принятием постановления Правительства области от 31.12.2013г. № 1779-п "Об утверждении Региональной программы капитального ремонта общего имущества в многоквартирных домах в Ярославской области на 2014-2043 годы". Аналогичные изменения в 2015-2016 годах.</t>
  </si>
  <si>
    <t xml:space="preserve">Региональная программа "Развитие водоснабжения, водоотведения и очистки сточных вод Ярославской области" </t>
  </si>
  <si>
    <t>Перераспределение с ОЦП "Комплексная программа модернизации и реформирования жилищно-коммунального хозяйства  Ярославской области". Аналогичные изменения в 2015-2016 годах.</t>
  </si>
  <si>
    <t>Перераспределение ассигнований в рамках программы между видами расходов бюджетной классификации в сумме 7 млн.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Перераспределение ассигнований с ОЦП "Стимулирование инвестиционной деятельности" на погашение кредиторской задолженности 2013 года по созданию ТПП Мастер в сумме 40,1 млн.руб.</t>
  </si>
  <si>
    <t>954 Департамент территориального развития ЯО</t>
  </si>
  <si>
    <t>Перераспределение ассигнований между разделами, подразделами и целевыми статьями и видами расходов в связи с корректировкой мероприятий программы:
- в сумме 3922160 руб. (из них 1800000 руб. - на РП "Развитие льняного комплекса) по результатам проверки КСП целевого использования бюджетных средств, выделенных департаменту АПК;
-  в сумме 815000 руб. для соблюдения условий софинансирования</t>
  </si>
  <si>
    <t>905 Департамент агропромышленного комплекса и потребительского рынка ЯО</t>
  </si>
  <si>
    <t xml:space="preserve">Перераспределение ассигнований на мероприятия по поддержке ГОАУ ЯО "Информационно - консультационная служба АПК" в связи с замечаниями по результатам проверки КСП целевого использования средств, выделенных департаменту АПК:
- в сумме 2122160 руб. с мероприятий ОЦП "Развитие АПК и сельских территорий",
- в сумме 410000 руб. - с мероприятий по развитию потребительского рынка на селе в рамках ВЦП департамента. </t>
  </si>
  <si>
    <t xml:space="preserve">Увеличение федеральной субвенции на осуществление отдельных полномочий в области лесных отношений (ФЗ от 02.12.2013 № 349-ФЗ) на 8,9 млн. руб.  в 2014 г. и 24 млн. руб. в 2016 г.;
Уменьшение данной субвенции в сумме 10,4 млн. руб. в 2015 г.  </t>
  </si>
  <si>
    <t>Перераспределение ассигнований по между целевыми статьями расходов в связи с изменением бюджетной классификации РФ на сумму: 123749200 руб. - в 2014 г., 146379100 руб. в 2015 г., 117532600 руб. в 2016 г.</t>
  </si>
  <si>
    <t xml:space="preserve"> Субвенция на осуществление отдельных полномочий в области лесных отношений </t>
  </si>
  <si>
    <t>Перераспределение ассигнований с департамента строительства ЯО в размере 103 974 700 р. и резервных средств департамента финансов ЯО в размере 183 005 300 р. на департамент имущественных и земельных отношений на реализацию  в соответствии с требованиями мероприятий программы и положений Федерального закона от 23 ноября 2009 г. N 261-ФЗ "Об энергосбережении и о повышении энергетической эффективности и о внесении изменений в отдельные законодательные акты Российской Федерации"</t>
  </si>
  <si>
    <t>Перераспределение средств с департамента финансов ЯО на обеспечение реализации указов Президента РФ от 7 мая 2012 года в Ярославской области: департаменту труда и соцподдержки для соблюдения уровня софинансирования федерального и областного бюджета по субвенции на ежемесячную денежную выплату, назначаемую при рождении третьего ребенка или последующих детей до достижения ребенком возраста трех лет - 41,5 млн. руб.,   департаменту образования ЯО на погашение кредиторской задолженности по выполненным ремонтным работам, направленным на обеспечение открытия новых мест в дошкольных группах - 42,7 млн. руб., департаменту имущественных и земельных отношений ЯО на выполнение мероприятий региональной программы «Энергосбережение и повышение энергоэффективности в Ярославской области»  - 183 млн. руб.,  социальным департаментам области на повышение заработной платы отдельным категориям работников бюджетной сферы с 01.03.2014 - 1027,42 млн. руб.</t>
  </si>
  <si>
    <t>Уточнение целевой статьи расходов в соответствии с Приказом МФ РФ от 16.12.2013 №121н в 2014 году, аналогичные изменения в 2015 и 2016 годах в размере 4,8 млн. руб.</t>
  </si>
  <si>
    <t>Перераспределение ассигнований на департамент здравоохранения и фармации области на приобретение передвижного ФАПа за счет ассигнований Правительства области по резервному фонду</t>
  </si>
  <si>
    <t>Перераспределение ассигнований в связи с уточнением расходов оплаты коммунальных услуг зданий, стоящих на балансе Правительства области</t>
  </si>
  <si>
    <t>Уточнение целевой статьи расходов в соответствии с Приказом МФ РФ от 16.12.2013 №121н,   2015 год - 62 млн. руб., 2016 год - 62 млн. руб.</t>
  </si>
  <si>
    <t>Уточнение целевой статьи расходов в соответствии с Приказом МФ РФ от 16.12.2013 №121н ежегодно с 2014 по 2016 годы.Увеличение ассигнований в сумме 36 000 руб. в 2016 году в соответствии с ФЗ от 02.12.2013 №349-ФЗ  "О федеральном бюджете на 2014 год и на плановый период 2015 и 2016 годов" и распоряжением Правительства РФ от 26.11.2013 №2201-р</t>
  </si>
  <si>
    <t>940 Департамент по охране и использованию животного мира ЯО</t>
  </si>
  <si>
    <t>Субвенции на осуществление полномочий по первичному воинскому учету</t>
  </si>
  <si>
    <r>
      <t>Перераспределение между МР в 2014 году,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аналогичные изменения в 2015, 2016 годах </t>
    </r>
  </si>
  <si>
    <t>Перераспределение ассигнований по субвенции на осуществление отдельных полномочий в области водных отношений между целевыми статьями расходов в связи с изменением бюджетной классификации РФ на сумму 10053600 руб.  Аналогичные изменения в 2015, 2016 годах.</t>
  </si>
  <si>
    <t>Уточнение целевой статьи расходов в соответствии с Приказом МФ РФ от  16.12.2013 №121н. Аналогичные изменения в 2015 и 2016 годах.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</si>
</sst>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#,##0.0"/>
    <numFmt numFmtId="166" formatCode="_-* #,##0_р_._-;\-* #,##0_р_._-;_-* &quot;-&quot;??_р_._-;_-@_-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9"/>
      <name val="Arial Cyr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241">
    <xf numFmtId="0" fontId="0" fillId="0" borderId="0" xfId="0"/>
    <xf numFmtId="0" fontId="5" fillId="0" borderId="1" xfId="0" applyFont="1" applyFill="1" applyBorder="1"/>
    <xf numFmtId="0" fontId="0" fillId="0" borderId="1" xfId="0" applyFont="1" applyFill="1" applyBorder="1"/>
    <xf numFmtId="0" fontId="2" fillId="0" borderId="1" xfId="3" applyNumberFormat="1" applyFont="1" applyFill="1" applyBorder="1" applyAlignment="1" applyProtection="1">
      <alignment vertical="top" wrapText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0" fillId="0" borderId="0" xfId="0" applyFont="1" applyFill="1"/>
    <xf numFmtId="0" fontId="8" fillId="0" borderId="0" xfId="0" applyFont="1" applyFill="1"/>
    <xf numFmtId="0" fontId="0" fillId="0" borderId="0" xfId="0" applyFont="1" applyFill="1" applyAlignment="1">
      <alignment vertical="top"/>
    </xf>
    <xf numFmtId="0" fontId="0" fillId="0" borderId="0" xfId="0" applyFont="1" applyFill="1" applyBorder="1"/>
    <xf numFmtId="1" fontId="0" fillId="0" borderId="0" xfId="0" applyNumberFormat="1" applyFont="1" applyFill="1"/>
    <xf numFmtId="0" fontId="10" fillId="0" borderId="1" xfId="0" applyFont="1" applyFill="1" applyBorder="1" applyAlignment="1">
      <alignment vertical="top" wrapText="1"/>
    </xf>
    <xf numFmtId="0" fontId="10" fillId="0" borderId="1" xfId="3" applyNumberFormat="1" applyFont="1" applyFill="1" applyBorder="1" applyAlignment="1" applyProtection="1">
      <alignment vertical="top" wrapText="1"/>
      <protection hidden="1"/>
    </xf>
    <xf numFmtId="0" fontId="10" fillId="0" borderId="1" xfId="2" applyNumberFormat="1" applyFont="1" applyFill="1" applyBorder="1" applyAlignment="1" applyProtection="1">
      <alignment horizontal="left" vertical="top" wrapText="1"/>
      <protection hidden="1"/>
    </xf>
    <xf numFmtId="0" fontId="10" fillId="0" borderId="1" xfId="3" applyNumberFormat="1" applyFont="1" applyFill="1" applyBorder="1" applyAlignment="1" applyProtection="1">
      <alignment horizontal="left" vertical="top" wrapText="1"/>
    </xf>
    <xf numFmtId="164" fontId="10" fillId="0" borderId="1" xfId="0" applyNumberFormat="1" applyFont="1" applyFill="1" applyBorder="1"/>
    <xf numFmtId="165" fontId="7" fillId="0" borderId="1" xfId="0" applyNumberFormat="1" applyFont="1" applyFill="1" applyBorder="1"/>
    <xf numFmtId="165" fontId="0" fillId="0" borderId="1" xfId="0" applyNumberFormat="1" applyFont="1" applyFill="1" applyBorder="1"/>
    <xf numFmtId="165" fontId="5" fillId="0" borderId="1" xfId="0" applyNumberFormat="1" applyFont="1" applyFill="1" applyBorder="1"/>
    <xf numFmtId="1" fontId="0" fillId="0" borderId="0" xfId="0" applyNumberFormat="1" applyFont="1" applyFill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4" xfId="3" applyNumberFormat="1" applyFont="1" applyFill="1" applyBorder="1" applyAlignment="1" applyProtection="1">
      <alignment vertical="top" wrapText="1"/>
      <protection hidden="1"/>
    </xf>
    <xf numFmtId="0" fontId="10" fillId="0" borderId="1" xfId="3" applyNumberFormat="1" applyFont="1" applyFill="1" applyBorder="1" applyAlignment="1" applyProtection="1">
      <alignment vertical="top"/>
    </xf>
    <xf numFmtId="0" fontId="12" fillId="0" borderId="1" xfId="3" applyNumberFormat="1" applyFont="1" applyFill="1" applyBorder="1" applyAlignment="1" applyProtection="1">
      <alignment vertical="top" wrapText="1"/>
      <protection hidden="1"/>
    </xf>
    <xf numFmtId="0" fontId="12" fillId="0" borderId="1" xfId="3" applyNumberFormat="1" applyFont="1" applyFill="1" applyBorder="1" applyAlignment="1" applyProtection="1">
      <alignment vertical="center" wrapText="1"/>
      <protection hidden="1"/>
    </xf>
    <xf numFmtId="0" fontId="10" fillId="0" borderId="0" xfId="3" applyNumberFormat="1" applyFont="1" applyFill="1" applyBorder="1" applyAlignment="1" applyProtection="1">
      <alignment vertical="top" wrapText="1"/>
      <protection hidden="1"/>
    </xf>
    <xf numFmtId="164" fontId="12" fillId="0" borderId="1" xfId="0" applyNumberFormat="1" applyFont="1" applyFill="1" applyBorder="1" applyAlignment="1" applyProtection="1">
      <alignment wrapText="1"/>
      <protection hidden="1"/>
    </xf>
    <xf numFmtId="16" fontId="11" fillId="0" borderId="1" xfId="4" applyNumberFormat="1" applyFont="1" applyFill="1" applyBorder="1" applyAlignment="1" applyProtection="1">
      <alignment horizontal="center" wrapText="1"/>
      <protection hidden="1"/>
    </xf>
    <xf numFmtId="0" fontId="12" fillId="0" borderId="4" xfId="3" applyNumberFormat="1" applyFont="1" applyFill="1" applyBorder="1" applyAlignment="1" applyProtection="1">
      <alignment vertical="top" wrapText="1"/>
      <protection hidden="1"/>
    </xf>
    <xf numFmtId="164" fontId="12" fillId="0" borderId="4" xfId="0" applyNumberFormat="1" applyFont="1" applyFill="1" applyBorder="1"/>
    <xf numFmtId="49" fontId="11" fillId="0" borderId="1" xfId="4" applyNumberFormat="1" applyFont="1" applyFill="1" applyBorder="1" applyAlignment="1" applyProtection="1">
      <alignment horizontal="center" wrapText="1"/>
      <protection hidden="1"/>
    </xf>
    <xf numFmtId="0" fontId="12" fillId="0" borderId="1" xfId="2" applyNumberFormat="1" applyFont="1" applyFill="1" applyBorder="1" applyAlignment="1" applyProtection="1">
      <alignment horizontal="left" vertical="top" wrapText="1"/>
      <protection hidden="1"/>
    </xf>
    <xf numFmtId="0" fontId="11" fillId="0" borderId="1" xfId="3" applyNumberFormat="1" applyFont="1" applyFill="1" applyBorder="1" applyAlignment="1" applyProtection="1">
      <alignment vertical="top"/>
    </xf>
    <xf numFmtId="0" fontId="11" fillId="0" borderId="1" xfId="3" applyNumberFormat="1" applyFont="1" applyFill="1" applyBorder="1" applyAlignment="1" applyProtection="1">
      <alignment vertical="top" wrapText="1"/>
      <protection hidden="1"/>
    </xf>
    <xf numFmtId="4" fontId="10" fillId="0" borderId="1" xfId="3" applyNumberFormat="1" applyFont="1" applyFill="1" applyBorder="1" applyAlignment="1" applyProtection="1">
      <alignment vertical="top" wrapText="1"/>
      <protection hidden="1"/>
    </xf>
    <xf numFmtId="49" fontId="10" fillId="0" borderId="1" xfId="3" applyNumberFormat="1" applyFont="1" applyFill="1" applyBorder="1" applyAlignment="1" applyProtection="1">
      <alignment vertical="top" wrapText="1"/>
      <protection hidden="1"/>
    </xf>
    <xf numFmtId="0" fontId="11" fillId="0" borderId="1" xfId="5" applyNumberFormat="1" applyFont="1" applyFill="1" applyBorder="1" applyAlignment="1" applyProtection="1">
      <alignment horizontal="left" vertical="center" wrapText="1"/>
      <protection hidden="1"/>
    </xf>
    <xf numFmtId="165" fontId="13" fillId="0" borderId="1" xfId="0" applyNumberFormat="1" applyFont="1" applyFill="1" applyBorder="1"/>
    <xf numFmtId="0" fontId="11" fillId="0" borderId="1" xfId="2" applyNumberFormat="1" applyFont="1" applyFill="1" applyBorder="1" applyAlignment="1" applyProtection="1">
      <alignment horizontal="left" vertical="top" wrapText="1"/>
      <protection hidden="1"/>
    </xf>
    <xf numFmtId="0" fontId="6" fillId="0" borderId="1" xfId="4" applyNumberFormat="1" applyFont="1" applyFill="1" applyBorder="1" applyAlignment="1" applyProtection="1">
      <alignment horizontal="center" vertical="top" wrapText="1"/>
      <protection hidden="1"/>
    </xf>
    <xf numFmtId="0" fontId="15" fillId="0" borderId="1" xfId="4" applyNumberFormat="1" applyFont="1" applyFill="1" applyBorder="1" applyAlignment="1" applyProtection="1">
      <alignment horizontal="center" vertical="top" wrapText="1"/>
      <protection hidden="1"/>
    </xf>
    <xf numFmtId="0" fontId="14" fillId="0" borderId="1" xfId="3" applyNumberFormat="1" applyFont="1" applyFill="1" applyBorder="1" applyAlignment="1" applyProtection="1">
      <alignment horizontal="left" vertical="top" wrapText="1"/>
      <protection hidden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3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top"/>
    </xf>
    <xf numFmtId="49" fontId="15" fillId="0" borderId="1" xfId="0" applyNumberFormat="1" applyFont="1" applyFill="1" applyBorder="1" applyAlignment="1">
      <alignment horizontal="center" vertical="top"/>
    </xf>
    <xf numFmtId="0" fontId="10" fillId="0" borderId="1" xfId="3" applyNumberFormat="1" applyFont="1" applyFill="1" applyBorder="1" applyAlignment="1" applyProtection="1">
      <alignment vertical="top" wrapText="1"/>
    </xf>
    <xf numFmtId="0" fontId="10" fillId="0" borderId="1" xfId="3" applyNumberFormat="1" applyFont="1" applyFill="1" applyBorder="1" applyAlignment="1" applyProtection="1">
      <alignment vertical="center" wrapText="1"/>
    </xf>
    <xf numFmtId="0" fontId="12" fillId="0" borderId="1" xfId="5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2" applyNumberFormat="1" applyFont="1" applyFill="1" applyBorder="1" applyAlignment="1" applyProtection="1">
      <alignment vertical="top"/>
    </xf>
    <xf numFmtId="0" fontId="10" fillId="0" borderId="1" xfId="2" applyNumberFormat="1" applyFont="1" applyFill="1" applyBorder="1" applyAlignment="1" applyProtection="1">
      <alignment vertical="top" wrapText="1"/>
      <protection hidden="1"/>
    </xf>
    <xf numFmtId="0" fontId="10" fillId="0" borderId="1" xfId="0" applyNumberFormat="1" applyFont="1" applyFill="1" applyBorder="1" applyAlignment="1" applyProtection="1">
      <alignment vertical="top" wrapText="1"/>
      <protection hidden="1"/>
    </xf>
    <xf numFmtId="3" fontId="10" fillId="0" borderId="1" xfId="0" applyNumberFormat="1" applyFont="1" applyFill="1" applyBorder="1"/>
    <xf numFmtId="3" fontId="10" fillId="0" borderId="0" xfId="0" applyNumberFormat="1" applyFont="1" applyFill="1"/>
    <xf numFmtId="0" fontId="11" fillId="0" borderId="1" xfId="0" applyNumberFormat="1" applyFont="1" applyFill="1" applyBorder="1" applyAlignment="1" applyProtection="1">
      <alignment vertical="top" wrapText="1"/>
      <protection hidden="1"/>
    </xf>
    <xf numFmtId="0" fontId="12" fillId="0" borderId="1" xfId="0" applyNumberFormat="1" applyFont="1" applyFill="1" applyBorder="1" applyAlignment="1" applyProtection="1">
      <alignment vertical="top" wrapText="1"/>
      <protection hidden="1"/>
    </xf>
    <xf numFmtId="3" fontId="0" fillId="0" borderId="1" xfId="0" applyNumberFormat="1" applyFont="1" applyFill="1" applyBorder="1"/>
    <xf numFmtId="0" fontId="11" fillId="0" borderId="1" xfId="0" applyNumberFormat="1" applyFont="1" applyFill="1" applyBorder="1" applyAlignment="1" applyProtection="1">
      <alignment horizontal="center" wrapText="1"/>
      <protection hidden="1"/>
    </xf>
    <xf numFmtId="0" fontId="12" fillId="0" borderId="1" xfId="0" applyNumberFormat="1" applyFont="1" applyFill="1" applyBorder="1" applyAlignment="1" applyProtection="1">
      <alignment vertical="center" wrapText="1"/>
      <protection hidden="1"/>
    </xf>
    <xf numFmtId="3" fontId="6" fillId="0" borderId="1" xfId="3" applyNumberFormat="1" applyFont="1" applyFill="1" applyBorder="1" applyAlignment="1" applyProtection="1">
      <alignment wrapText="1"/>
      <protection hidden="1"/>
    </xf>
    <xf numFmtId="0" fontId="12" fillId="0" borderId="4" xfId="2" applyNumberFormat="1" applyFont="1" applyFill="1" applyBorder="1" applyAlignment="1" applyProtection="1">
      <alignment vertical="top" wrapText="1"/>
      <protection hidden="1"/>
    </xf>
    <xf numFmtId="3" fontId="10" fillId="0" borderId="8" xfId="0" applyNumberFormat="1" applyFont="1" applyFill="1" applyBorder="1"/>
    <xf numFmtId="0" fontId="11" fillId="0" borderId="1" xfId="0" applyNumberFormat="1" applyFont="1" applyFill="1" applyBorder="1" applyAlignment="1" applyProtection="1">
      <alignment vertical="top" wrapText="1"/>
    </xf>
    <xf numFmtId="0" fontId="10" fillId="0" borderId="1" xfId="3" applyNumberFormat="1" applyFont="1" applyFill="1" applyBorder="1" applyAlignment="1" applyProtection="1">
      <alignment horizontal="center" wrapText="1"/>
      <protection hidden="1"/>
    </xf>
    <xf numFmtId="165" fontId="10" fillId="0" borderId="1" xfId="3" applyNumberFormat="1" applyFont="1" applyFill="1" applyBorder="1" applyAlignment="1" applyProtection="1">
      <alignment vertical="top" wrapText="1"/>
      <protection hidden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3" applyNumberFormat="1" applyFont="1" applyFill="1" applyBorder="1" applyAlignment="1" applyProtection="1">
      <alignment horizontal="center" wrapText="1"/>
      <protection hidden="1"/>
    </xf>
    <xf numFmtId="0" fontId="12" fillId="0" borderId="4" xfId="0" applyFont="1" applyFill="1" applyBorder="1" applyAlignment="1" applyProtection="1">
      <alignment vertical="top" wrapText="1"/>
      <protection hidden="1"/>
    </xf>
    <xf numFmtId="0" fontId="10" fillId="0" borderId="1" xfId="0" applyFont="1" applyFill="1" applyBorder="1" applyAlignment="1" applyProtection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3" fontId="17" fillId="0" borderId="1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Fill="1" applyBorder="1"/>
    <xf numFmtId="0" fontId="10" fillId="0" borderId="9" xfId="3" applyNumberFormat="1" applyFont="1" applyFill="1" applyBorder="1" applyAlignment="1" applyProtection="1">
      <alignment vertical="top" wrapText="1"/>
      <protection hidden="1"/>
    </xf>
    <xf numFmtId="165" fontId="17" fillId="0" borderId="1" xfId="0" applyNumberFormat="1" applyFont="1" applyFill="1" applyBorder="1"/>
    <xf numFmtId="3" fontId="5" fillId="0" borderId="1" xfId="0" applyNumberFormat="1" applyFont="1" applyFill="1" applyBorder="1"/>
    <xf numFmtId="3" fontId="16" fillId="0" borderId="1" xfId="0" applyNumberFormat="1" applyFont="1" applyFill="1" applyBorder="1"/>
    <xf numFmtId="3" fontId="17" fillId="0" borderId="1" xfId="0" applyNumberFormat="1" applyFont="1" applyFill="1" applyBorder="1"/>
    <xf numFmtId="49" fontId="12" fillId="0" borderId="1" xfId="3" applyNumberFormat="1" applyFont="1" applyFill="1" applyBorder="1" applyAlignment="1" applyProtection="1">
      <alignment vertical="top" wrapText="1"/>
      <protection hidden="1"/>
    </xf>
    <xf numFmtId="164" fontId="12" fillId="0" borderId="4" xfId="0" applyNumberFormat="1" applyFont="1" applyFill="1" applyBorder="1" applyAlignment="1">
      <alignment vertical="center"/>
    </xf>
    <xf numFmtId="164" fontId="10" fillId="0" borderId="4" xfId="0" applyNumberFormat="1" applyFont="1" applyFill="1" applyBorder="1"/>
    <xf numFmtId="3" fontId="16" fillId="0" borderId="4" xfId="0" applyNumberFormat="1" applyFont="1" applyFill="1" applyBorder="1"/>
    <xf numFmtId="16" fontId="12" fillId="0" borderId="1" xfId="4" applyNumberFormat="1" applyFont="1" applyFill="1" applyBorder="1" applyAlignment="1" applyProtection="1">
      <alignment horizontal="center" wrapText="1"/>
      <protection hidden="1"/>
    </xf>
    <xf numFmtId="3" fontId="18" fillId="0" borderId="1" xfId="0" applyNumberFormat="1" applyFont="1" applyFill="1" applyBorder="1"/>
    <xf numFmtId="0" fontId="10" fillId="0" borderId="1" xfId="5" applyNumberFormat="1" applyFont="1" applyFill="1" applyBorder="1" applyAlignment="1" applyProtection="1">
      <alignment vertical="top" wrapText="1"/>
      <protection hidden="1"/>
    </xf>
    <xf numFmtId="3" fontId="17" fillId="0" borderId="1" xfId="0" applyNumberFormat="1" applyFont="1" applyFill="1" applyBorder="1" applyAlignment="1">
      <alignment vertical="center"/>
    </xf>
    <xf numFmtId="3" fontId="19" fillId="0" borderId="1" xfId="0" applyNumberFormat="1" applyFont="1" applyFill="1" applyBorder="1"/>
    <xf numFmtId="3" fontId="0" fillId="0" borderId="0" xfId="0" applyNumberFormat="1" applyFont="1" applyFill="1"/>
    <xf numFmtId="0" fontId="0" fillId="0" borderId="0" xfId="0" applyFont="1" applyFill="1" applyAlignment="1">
      <alignment horizontal="left" vertical="top"/>
    </xf>
    <xf numFmtId="3" fontId="13" fillId="0" borderId="1" xfId="0" applyNumberFormat="1" applyFont="1" applyFill="1" applyBorder="1"/>
    <xf numFmtId="3" fontId="13" fillId="0" borderId="1" xfId="0" applyNumberFormat="1" applyFont="1" applyFill="1" applyBorder="1" applyAlignment="1">
      <alignment horizontal="right"/>
    </xf>
    <xf numFmtId="0" fontId="11" fillId="0" borderId="1" xfId="6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/>
    </xf>
    <xf numFmtId="3" fontId="18" fillId="0" borderId="1" xfId="0" applyNumberFormat="1" applyFont="1" applyFill="1" applyBorder="1" applyAlignment="1">
      <alignment horizontal="right"/>
    </xf>
    <xf numFmtId="0" fontId="10" fillId="0" borderId="1" xfId="6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>
      <alignment horizontal="right"/>
    </xf>
    <xf numFmtId="3" fontId="16" fillId="0" borderId="1" xfId="0" applyNumberFormat="1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wrapText="1"/>
    </xf>
    <xf numFmtId="3" fontId="17" fillId="0" borderId="1" xfId="0" applyNumberFormat="1" applyFont="1" applyFill="1" applyBorder="1" applyAlignment="1">
      <alignment horizontal="right"/>
    </xf>
    <xf numFmtId="0" fontId="17" fillId="0" borderId="1" xfId="0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" fontId="16" fillId="0" borderId="1" xfId="0" applyNumberFormat="1" applyFont="1" applyFill="1" applyBorder="1" applyAlignment="1">
      <alignment horizontal="right"/>
    </xf>
    <xf numFmtId="3" fontId="17" fillId="0" borderId="4" xfId="0" applyNumberFormat="1" applyFont="1" applyFill="1" applyBorder="1" applyAlignment="1">
      <alignment vertical="center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0" fillId="0" borderId="0" xfId="0" applyNumberFormat="1" applyFont="1" applyFill="1" applyAlignment="1"/>
    <xf numFmtId="49" fontId="10" fillId="0" borderId="5" xfId="0" applyNumberFormat="1" applyFont="1" applyFill="1" applyBorder="1" applyAlignment="1">
      <alignment horizontal="left" vertical="center" wrapText="1"/>
    </xf>
    <xf numFmtId="3" fontId="18" fillId="0" borderId="1" xfId="3" applyNumberFormat="1" applyFont="1" applyFill="1" applyBorder="1" applyAlignment="1" applyProtection="1">
      <alignment wrapText="1"/>
      <protection hidden="1"/>
    </xf>
    <xf numFmtId="0" fontId="18" fillId="0" borderId="1" xfId="4" applyNumberFormat="1" applyFont="1" applyFill="1" applyBorder="1" applyAlignment="1" applyProtection="1">
      <alignment horizontal="center" wrapText="1"/>
      <protection hidden="1"/>
    </xf>
    <xf numFmtId="0" fontId="17" fillId="0" borderId="1" xfId="3" applyNumberFormat="1" applyFont="1" applyFill="1" applyBorder="1" applyAlignment="1" applyProtection="1">
      <alignment vertical="top" wrapText="1"/>
      <protection hidden="1"/>
    </xf>
    <xf numFmtId="3" fontId="7" fillId="0" borderId="1" xfId="0" applyNumberFormat="1" applyFont="1" applyFill="1" applyBorder="1"/>
    <xf numFmtId="0" fontId="10" fillId="0" borderId="2" xfId="5" applyNumberFormat="1" applyFont="1" applyFill="1" applyBorder="1" applyAlignment="1" applyProtection="1">
      <alignment wrapText="1"/>
      <protection hidden="1"/>
    </xf>
    <xf numFmtId="0" fontId="10" fillId="0" borderId="2" xfId="3" applyNumberFormat="1" applyFont="1" applyFill="1" applyBorder="1" applyAlignment="1" applyProtection="1">
      <alignment vertical="top" wrapText="1"/>
      <protection hidden="1"/>
    </xf>
    <xf numFmtId="0" fontId="10" fillId="0" borderId="1" xfId="0" applyFont="1" applyFill="1" applyBorder="1" applyAlignment="1">
      <alignment vertical="center" wrapText="1"/>
    </xf>
    <xf numFmtId="0" fontId="10" fillId="0" borderId="1" xfId="5" applyNumberFormat="1" applyFont="1" applyFill="1" applyBorder="1" applyAlignment="1" applyProtection="1">
      <alignment vertical="center" wrapText="1"/>
      <protection hidden="1"/>
    </xf>
    <xf numFmtId="0" fontId="10" fillId="0" borderId="1" xfId="5" applyNumberFormat="1" applyFont="1" applyFill="1" applyBorder="1" applyAlignment="1" applyProtection="1">
      <alignment wrapText="1"/>
      <protection hidden="1"/>
    </xf>
    <xf numFmtId="3" fontId="0" fillId="0" borderId="5" xfId="0" applyNumberFormat="1" applyFont="1" applyFill="1" applyBorder="1"/>
    <xf numFmtId="0" fontId="0" fillId="0" borderId="5" xfId="0" applyFont="1" applyFill="1" applyBorder="1"/>
    <xf numFmtId="0" fontId="10" fillId="0" borderId="5" xfId="0" applyFont="1" applyFill="1" applyBorder="1" applyAlignment="1"/>
    <xf numFmtId="3" fontId="17" fillId="0" borderId="5" xfId="0" applyNumberFormat="1" applyFont="1" applyFill="1" applyBorder="1"/>
    <xf numFmtId="0" fontId="0" fillId="0" borderId="5" xfId="0" applyFont="1" applyFill="1" applyBorder="1" applyAlignment="1"/>
    <xf numFmtId="3" fontId="10" fillId="0" borderId="5" xfId="0" applyNumberFormat="1" applyFont="1" applyFill="1" applyBorder="1" applyAlignment="1">
      <alignment wrapText="1"/>
    </xf>
    <xf numFmtId="3" fontId="10" fillId="0" borderId="5" xfId="0" applyNumberFormat="1" applyFont="1" applyFill="1" applyBorder="1" applyAlignment="1">
      <alignment vertical="top" wrapText="1"/>
    </xf>
    <xf numFmtId="3" fontId="12" fillId="0" borderId="5" xfId="0" applyNumberFormat="1" applyFont="1" applyFill="1" applyBorder="1" applyAlignment="1">
      <alignment horizontal="left" wrapText="1"/>
    </xf>
    <xf numFmtId="3" fontId="11" fillId="0" borderId="5" xfId="0" applyNumberFormat="1" applyFont="1" applyFill="1" applyBorder="1" applyAlignment="1">
      <alignment wrapText="1"/>
    </xf>
    <xf numFmtId="3" fontId="12" fillId="0" borderId="5" xfId="0" applyNumberFormat="1" applyFont="1" applyFill="1" applyBorder="1" applyAlignment="1">
      <alignment wrapText="1"/>
    </xf>
    <xf numFmtId="3" fontId="10" fillId="0" borderId="1" xfId="3" applyNumberFormat="1" applyFont="1" applyFill="1" applyBorder="1" applyAlignment="1" applyProtection="1">
      <alignment vertical="top" wrapText="1"/>
      <protection hidden="1"/>
    </xf>
    <xf numFmtId="0" fontId="11" fillId="0" borderId="4" xfId="4" applyNumberFormat="1" applyFont="1" applyFill="1" applyBorder="1" applyAlignment="1" applyProtection="1">
      <alignment horizontal="center" wrapText="1"/>
      <protection hidden="1"/>
    </xf>
    <xf numFmtId="3" fontId="0" fillId="0" borderId="0" xfId="0" applyNumberFormat="1" applyFont="1" applyFill="1" applyBorder="1"/>
    <xf numFmtId="3" fontId="17" fillId="0" borderId="0" xfId="0" applyNumberFormat="1" applyFont="1" applyFill="1" applyBorder="1" applyAlignment="1">
      <alignment vertical="center"/>
    </xf>
    <xf numFmtId="0" fontId="10" fillId="0" borderId="1" xfId="3" applyFont="1" applyFill="1" applyBorder="1" applyAlignment="1">
      <alignment horizontal="left" vertical="top" wrapText="1"/>
    </xf>
    <xf numFmtId="3" fontId="0" fillId="0" borderId="0" xfId="0" applyNumberFormat="1" applyFont="1" applyFill="1" applyAlignment="1">
      <alignment vertical="top"/>
    </xf>
    <xf numFmtId="0" fontId="21" fillId="0" borderId="2" xfId="5" applyNumberFormat="1" applyFont="1" applyFill="1" applyBorder="1" applyAlignment="1" applyProtection="1">
      <alignment vertical="top" wrapText="1"/>
      <protection hidden="1"/>
    </xf>
    <xf numFmtId="3" fontId="16" fillId="0" borderId="5" xfId="0" applyNumberFormat="1" applyFont="1" applyFill="1" applyBorder="1"/>
    <xf numFmtId="166" fontId="10" fillId="0" borderId="1" xfId="7" applyNumberFormat="1" applyFont="1" applyFill="1" applyBorder="1"/>
    <xf numFmtId="0" fontId="10" fillId="0" borderId="2" xfId="2" applyNumberFormat="1" applyFont="1" applyFill="1" applyBorder="1" applyAlignment="1" applyProtection="1">
      <alignment horizontal="left" vertical="top" wrapText="1"/>
      <protection hidden="1"/>
    </xf>
    <xf numFmtId="3" fontId="17" fillId="0" borderId="1" xfId="0" applyNumberFormat="1" applyFont="1" applyFill="1" applyBorder="1" applyAlignment="1"/>
    <xf numFmtId="0" fontId="10" fillId="0" borderId="5" xfId="0" applyFont="1" applyFill="1" applyBorder="1" applyAlignment="1">
      <alignment horizontal="left" vertical="top" wrapText="1"/>
    </xf>
    <xf numFmtId="0" fontId="10" fillId="0" borderId="6" xfId="3" applyNumberFormat="1" applyFont="1" applyFill="1" applyBorder="1" applyAlignment="1" applyProtection="1">
      <alignment vertical="top" wrapText="1"/>
      <protection hidden="1"/>
    </xf>
    <xf numFmtId="3" fontId="10" fillId="0" borderId="1" xfId="0" applyNumberFormat="1" applyFont="1" applyFill="1" applyBorder="1" applyAlignment="1" applyProtection="1">
      <alignment vertical="top" wrapText="1"/>
      <protection hidden="1"/>
    </xf>
    <xf numFmtId="0" fontId="12" fillId="0" borderId="1" xfId="3" applyNumberFormat="1" applyFont="1" applyFill="1" applyBorder="1" applyAlignment="1" applyProtection="1">
      <alignment horizontal="left" vertical="center" wrapText="1"/>
    </xf>
    <xf numFmtId="0" fontId="10" fillId="0" borderId="1" xfId="3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 applyProtection="1">
      <alignment wrapText="1"/>
      <protection hidden="1"/>
    </xf>
    <xf numFmtId="3" fontId="2" fillId="0" borderId="1" xfId="0" applyNumberFormat="1" applyFont="1" applyFill="1" applyBorder="1" applyAlignment="1">
      <alignment vertical="top"/>
    </xf>
    <xf numFmtId="0" fontId="10" fillId="0" borderId="1" xfId="4" applyNumberFormat="1" applyFont="1" applyFill="1" applyBorder="1" applyAlignment="1" applyProtection="1">
      <alignment horizontal="center" wrapText="1"/>
      <protection hidden="1"/>
    </xf>
    <xf numFmtId="0" fontId="11" fillId="0" borderId="1" xfId="4" applyNumberFormat="1" applyFont="1" applyFill="1" applyBorder="1" applyAlignment="1" applyProtection="1">
      <alignment horizontal="center" wrapText="1"/>
      <protection hidden="1"/>
    </xf>
    <xf numFmtId="0" fontId="10" fillId="0" borderId="4" xfId="3" applyNumberFormat="1" applyFont="1" applyFill="1" applyBorder="1" applyAlignment="1" applyProtection="1">
      <alignment horizontal="left" vertical="top" wrapText="1"/>
    </xf>
    <xf numFmtId="0" fontId="10" fillId="0" borderId="4" xfId="3" applyNumberFormat="1" applyFont="1" applyFill="1" applyBorder="1" applyAlignment="1" applyProtection="1">
      <alignment vertical="center" wrapText="1"/>
      <protection hidden="1"/>
    </xf>
    <xf numFmtId="0" fontId="10" fillId="0" borderId="5" xfId="3" applyNumberFormat="1" applyFont="1" applyFill="1" applyBorder="1" applyAlignment="1" applyProtection="1">
      <alignment vertical="center" wrapText="1"/>
      <protection hidden="1"/>
    </xf>
    <xf numFmtId="0" fontId="10" fillId="0" borderId="1" xfId="5" applyNumberFormat="1" applyFont="1" applyFill="1" applyBorder="1" applyAlignment="1" applyProtection="1">
      <alignment horizontal="left" vertical="center" wrapText="1"/>
      <protection hidden="1"/>
    </xf>
    <xf numFmtId="0" fontId="10" fillId="0" borderId="5" xfId="3" applyNumberFormat="1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 wrapText="1"/>
    </xf>
    <xf numFmtId="0" fontId="22" fillId="0" borderId="0" xfId="0" applyFont="1" applyFill="1" applyAlignment="1">
      <alignment horizontal="right"/>
    </xf>
    <xf numFmtId="0" fontId="22" fillId="0" borderId="0" xfId="0" applyFont="1" applyFill="1" applyAlignment="1">
      <alignment horizontal="right" wrapText="1"/>
    </xf>
    <xf numFmtId="3" fontId="2" fillId="0" borderId="1" xfId="3" applyNumberFormat="1" applyFont="1" applyFill="1" applyBorder="1" applyAlignment="1" applyProtection="1">
      <alignment vertical="top" wrapText="1"/>
      <protection hidden="1"/>
    </xf>
    <xf numFmtId="0" fontId="11" fillId="0" borderId="6" xfId="0" applyFont="1" applyFill="1" applyBorder="1" applyAlignment="1">
      <alignment wrapText="1"/>
    </xf>
    <xf numFmtId="0" fontId="12" fillId="0" borderId="7" xfId="0" applyFont="1" applyFill="1" applyBorder="1" applyAlignment="1">
      <alignment wrapText="1"/>
    </xf>
    <xf numFmtId="0" fontId="12" fillId="0" borderId="1" xfId="0" applyFont="1" applyFill="1" applyBorder="1" applyAlignment="1" applyProtection="1">
      <alignment horizontal="left" vertical="top" wrapText="1"/>
    </xf>
    <xf numFmtId="0" fontId="10" fillId="0" borderId="5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49" fontId="11" fillId="0" borderId="0" xfId="0" applyNumberFormat="1" applyFont="1" applyFill="1" applyAlignment="1">
      <alignment wrapText="1"/>
    </xf>
    <xf numFmtId="3" fontId="2" fillId="0" borderId="1" xfId="0" applyNumberFormat="1" applyFont="1" applyFill="1" applyBorder="1" applyAlignment="1"/>
    <xf numFmtId="3" fontId="13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 applyProtection="1">
      <alignment vertical="top" wrapText="1"/>
      <protection hidden="1"/>
    </xf>
    <xf numFmtId="0" fontId="0" fillId="0" borderId="1" xfId="0" applyFont="1" applyFill="1" applyBorder="1" applyAlignment="1" applyProtection="1"/>
    <xf numFmtId="4" fontId="0" fillId="0" borderId="1" xfId="0" applyNumberFormat="1" applyFont="1" applyFill="1" applyBorder="1"/>
    <xf numFmtId="0" fontId="10" fillId="0" borderId="1" xfId="0" applyFont="1" applyFill="1" applyBorder="1" applyAlignment="1" applyProtection="1">
      <alignment vertical="center" wrapText="1"/>
      <protection hidden="1"/>
    </xf>
    <xf numFmtId="49" fontId="10" fillId="0" borderId="1" xfId="5" applyNumberFormat="1" applyFont="1" applyFill="1" applyBorder="1" applyAlignment="1" applyProtection="1">
      <alignment vertical="center" wrapText="1"/>
      <protection hidden="1"/>
    </xf>
    <xf numFmtId="0" fontId="23" fillId="0" borderId="0" xfId="0" applyFont="1" applyFill="1" applyAlignment="1">
      <alignment horizontal="right" vertical="center"/>
    </xf>
    <xf numFmtId="0" fontId="10" fillId="0" borderId="1" xfId="3" applyNumberFormat="1" applyFont="1" applyFill="1" applyBorder="1" applyAlignment="1" applyProtection="1">
      <alignment vertical="center" wrapText="1"/>
      <protection hidden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vertical="top"/>
    </xf>
    <xf numFmtId="0" fontId="10" fillId="0" borderId="1" xfId="3" applyNumberFormat="1" applyFont="1" applyFill="1" applyBorder="1" applyAlignment="1" applyProtection="1">
      <alignment vertical="center"/>
    </xf>
    <xf numFmtId="0" fontId="11" fillId="0" borderId="1" xfId="4" applyNumberFormat="1" applyFont="1" applyFill="1" applyBorder="1" applyAlignment="1" applyProtection="1">
      <alignment wrapText="1"/>
      <protection hidden="1"/>
    </xf>
    <xf numFmtId="0" fontId="10" fillId="0" borderId="5" xfId="3" applyNumberFormat="1" applyFont="1" applyFill="1" applyBorder="1" applyAlignment="1" applyProtection="1">
      <alignment horizontal="left" vertical="top" wrapText="1"/>
      <protection hidden="1"/>
    </xf>
    <xf numFmtId="0" fontId="10" fillId="0" borderId="5" xfId="3" applyFont="1" applyFill="1" applyBorder="1" applyAlignment="1">
      <alignment horizontal="left" vertical="top" wrapText="1"/>
    </xf>
    <xf numFmtId="0" fontId="10" fillId="0" borderId="4" xfId="3" applyNumberFormat="1" applyFont="1" applyFill="1" applyBorder="1" applyAlignment="1" applyProtection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 wrapText="1"/>
    </xf>
    <xf numFmtId="165" fontId="6" fillId="0" borderId="1" xfId="1" applyNumberFormat="1" applyFont="1" applyFill="1" applyBorder="1" applyAlignment="1" applyProtection="1">
      <alignment horizontal="right" vertical="top" wrapText="1"/>
      <protection hidden="1"/>
    </xf>
    <xf numFmtId="165" fontId="0" fillId="0" borderId="0" xfId="0" applyNumberFormat="1" applyFont="1" applyFill="1"/>
    <xf numFmtId="164" fontId="17" fillId="0" borderId="1" xfId="0" applyNumberFormat="1" applyFont="1" applyFill="1" applyBorder="1" applyAlignment="1" applyProtection="1">
      <alignment vertical="top" wrapText="1"/>
      <protection hidden="1"/>
    </xf>
    <xf numFmtId="164" fontId="17" fillId="0" borderId="1" xfId="0" applyNumberFormat="1" applyFont="1" applyFill="1" applyBorder="1" applyAlignment="1" applyProtection="1">
      <alignment horizontal="right" vertical="top" wrapText="1"/>
      <protection hidden="1"/>
    </xf>
    <xf numFmtId="3" fontId="18" fillId="0" borderId="1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horizontal="right" vertical="top"/>
    </xf>
    <xf numFmtId="165" fontId="18" fillId="0" borderId="1" xfId="0" applyNumberFormat="1" applyFont="1" applyFill="1" applyBorder="1" applyAlignment="1">
      <alignment vertical="top"/>
    </xf>
    <xf numFmtId="0" fontId="0" fillId="0" borderId="5" xfId="0" applyFont="1" applyFill="1" applyBorder="1" applyAlignment="1">
      <alignment vertical="top" wrapText="1"/>
    </xf>
    <xf numFmtId="3" fontId="5" fillId="0" borderId="5" xfId="0" applyNumberFormat="1" applyFont="1" applyFill="1" applyBorder="1" applyAlignment="1">
      <alignment vertical="top"/>
    </xf>
    <xf numFmtId="14" fontId="24" fillId="0" borderId="5" xfId="0" applyNumberFormat="1" applyFont="1" applyFill="1" applyBorder="1" applyAlignment="1">
      <alignment horizontal="right"/>
    </xf>
    <xf numFmtId="14" fontId="24" fillId="0" borderId="5" xfId="0" applyNumberFormat="1" applyFont="1" applyFill="1" applyBorder="1"/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0" fontId="0" fillId="0" borderId="1" xfId="0" applyFont="1" applyFill="1" applyBorder="1" applyAlignment="1">
      <alignment vertical="top"/>
    </xf>
    <xf numFmtId="164" fontId="10" fillId="0" borderId="1" xfId="0" applyNumberFormat="1" applyFont="1" applyFill="1" applyBorder="1" applyAlignment="1" applyProtection="1">
      <alignment vertical="top" wrapText="1"/>
      <protection hidden="1"/>
    </xf>
    <xf numFmtId="49" fontId="11" fillId="0" borderId="4" xfId="4" applyNumberFormat="1" applyFont="1" applyFill="1" applyBorder="1" applyAlignment="1" applyProtection="1">
      <alignment horizontal="center" wrapText="1"/>
      <protection hidden="1"/>
    </xf>
    <xf numFmtId="49" fontId="11" fillId="0" borderId="1" xfId="4" applyNumberFormat="1" applyFont="1" applyFill="1" applyBorder="1" applyAlignment="1" applyProtection="1">
      <alignment horizontal="left" wrapText="1"/>
      <protection hidden="1"/>
    </xf>
    <xf numFmtId="3" fontId="10" fillId="0" borderId="1" xfId="3" applyNumberFormat="1" applyFont="1" applyFill="1" applyBorder="1" applyAlignment="1" applyProtection="1">
      <alignment vertical="top"/>
    </xf>
    <xf numFmtId="0" fontId="2" fillId="0" borderId="1" xfId="2" applyNumberFormat="1" applyFont="1" applyFill="1" applyBorder="1" applyAlignment="1" applyProtection="1">
      <alignment vertical="top" wrapText="1"/>
      <protection hidden="1"/>
    </xf>
    <xf numFmtId="0" fontId="11" fillId="0" borderId="5" xfId="4" applyNumberFormat="1" applyFont="1" applyFill="1" applyBorder="1" applyAlignment="1" applyProtection="1">
      <alignment horizontal="center" wrapText="1"/>
      <protection hidden="1"/>
    </xf>
    <xf numFmtId="3" fontId="11" fillId="0" borderId="5" xfId="3" applyNumberFormat="1" applyFont="1" applyFill="1" applyBorder="1" applyAlignment="1" applyProtection="1">
      <alignment vertical="top" wrapText="1"/>
      <protection hidden="1"/>
    </xf>
    <xf numFmtId="0" fontId="0" fillId="0" borderId="5" xfId="0" applyFont="1" applyFill="1" applyBorder="1" applyAlignment="1" applyProtection="1"/>
    <xf numFmtId="165" fontId="11" fillId="0" borderId="1" xfId="3" applyNumberFormat="1" applyFont="1" applyFill="1" applyBorder="1" applyAlignment="1" applyProtection="1">
      <alignment vertical="top" wrapText="1"/>
      <protection hidden="1"/>
    </xf>
    <xf numFmtId="3" fontId="10" fillId="0" borderId="1" xfId="0" applyNumberFormat="1" applyFont="1" applyFill="1" applyBorder="1" applyAlignment="1"/>
    <xf numFmtId="165" fontId="10" fillId="0" borderId="1" xfId="2" applyNumberFormat="1" applyFont="1" applyFill="1" applyBorder="1" applyAlignment="1" applyProtection="1">
      <alignment vertical="top" wrapText="1"/>
      <protection hidden="1"/>
    </xf>
    <xf numFmtId="4" fontId="11" fillId="0" borderId="1" xfId="3" applyNumberFormat="1" applyFont="1" applyFill="1" applyBorder="1" applyAlignment="1" applyProtection="1">
      <alignment vertical="top" wrapText="1"/>
      <protection hidden="1"/>
    </xf>
    <xf numFmtId="3" fontId="18" fillId="0" borderId="0" xfId="0" applyNumberFormat="1" applyFont="1" applyFill="1" applyBorder="1"/>
    <xf numFmtId="0" fontId="26" fillId="0" borderId="1" xfId="4" applyNumberFormat="1" applyFont="1" applyFill="1" applyBorder="1" applyAlignment="1" applyProtection="1">
      <alignment horizontal="center" wrapText="1"/>
      <protection hidden="1"/>
    </xf>
    <xf numFmtId="0" fontId="26" fillId="0" borderId="1" xfId="2" applyNumberFormat="1" applyFont="1" applyFill="1" applyBorder="1" applyAlignment="1" applyProtection="1">
      <alignment horizontal="left" vertical="top" wrapText="1"/>
      <protection hidden="1"/>
    </xf>
    <xf numFmtId="3" fontId="27" fillId="0" borderId="1" xfId="0" applyNumberFormat="1" applyFont="1" applyFill="1" applyBorder="1"/>
    <xf numFmtId="49" fontId="26" fillId="0" borderId="1" xfId="4" applyNumberFormat="1" applyFont="1" applyFill="1" applyBorder="1" applyAlignment="1" applyProtection="1">
      <alignment horizontal="center" wrapText="1"/>
      <protection hidden="1"/>
    </xf>
    <xf numFmtId="3" fontId="26" fillId="0" borderId="5" xfId="0" applyNumberFormat="1" applyFont="1" applyFill="1" applyBorder="1" applyAlignment="1">
      <alignment wrapText="1"/>
    </xf>
    <xf numFmtId="3" fontId="27" fillId="0" borderId="5" xfId="0" applyNumberFormat="1" applyFont="1" applyFill="1" applyBorder="1"/>
    <xf numFmtId="0" fontId="26" fillId="0" borderId="1" xfId="5" applyNumberFormat="1" applyFont="1" applyFill="1" applyBorder="1" applyAlignment="1" applyProtection="1">
      <alignment horizontal="left" vertical="center" wrapText="1"/>
      <protection hidden="1"/>
    </xf>
    <xf numFmtId="16" fontId="26" fillId="0" borderId="1" xfId="4" applyNumberFormat="1" applyFont="1" applyFill="1" applyBorder="1" applyAlignment="1" applyProtection="1">
      <alignment horizontal="center" wrapText="1"/>
      <protection hidden="1"/>
    </xf>
    <xf numFmtId="0" fontId="26" fillId="0" borderId="1" xfId="5" applyNumberFormat="1" applyFont="1" applyFill="1" applyBorder="1" applyAlignment="1" applyProtection="1">
      <alignment horizontal="left" wrapText="1"/>
      <protection hidden="1"/>
    </xf>
    <xf numFmtId="0" fontId="26" fillId="0" borderId="5" xfId="5" applyNumberFormat="1" applyFont="1" applyFill="1" applyBorder="1" applyAlignment="1" applyProtection="1">
      <alignment horizontal="left" vertical="center" wrapText="1"/>
      <protection hidden="1"/>
    </xf>
    <xf numFmtId="3" fontId="19" fillId="0" borderId="5" xfId="0" applyNumberFormat="1" applyFont="1" applyFill="1" applyBorder="1"/>
    <xf numFmtId="0" fontId="26" fillId="0" borderId="5" xfId="4" applyNumberFormat="1" applyFont="1" applyFill="1" applyBorder="1" applyAlignment="1" applyProtection="1">
      <alignment horizontal="center" wrapText="1"/>
      <protection hidden="1"/>
    </xf>
    <xf numFmtId="0" fontId="26" fillId="0" borderId="1" xfId="3" applyNumberFormat="1" applyFont="1" applyFill="1" applyBorder="1" applyAlignment="1" applyProtection="1">
      <alignment vertical="top" wrapText="1"/>
      <protection hidden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4" xfId="3" applyNumberFormat="1" applyFont="1" applyFill="1" applyBorder="1" applyAlignment="1" applyProtection="1">
      <alignment horizontal="left" vertical="top" wrapText="1"/>
      <protection hidden="1"/>
    </xf>
    <xf numFmtId="0" fontId="10" fillId="0" borderId="5" xfId="3" applyNumberFormat="1" applyFont="1" applyFill="1" applyBorder="1" applyAlignment="1" applyProtection="1">
      <alignment horizontal="left" vertical="top" wrapText="1"/>
      <protection hidden="1"/>
    </xf>
    <xf numFmtId="0" fontId="10" fillId="0" borderId="4" xfId="3" applyFont="1" applyFill="1" applyBorder="1" applyAlignment="1">
      <alignment horizontal="left" vertical="top" wrapText="1"/>
    </xf>
    <xf numFmtId="0" fontId="10" fillId="0" borderId="5" xfId="3" applyFont="1" applyFill="1" applyBorder="1" applyAlignment="1">
      <alignment horizontal="left" vertical="top" wrapText="1"/>
    </xf>
    <xf numFmtId="0" fontId="10" fillId="0" borderId="4" xfId="3" applyNumberFormat="1" applyFont="1" applyFill="1" applyBorder="1" applyAlignment="1" applyProtection="1">
      <alignment horizontal="left" vertical="center" wrapText="1"/>
    </xf>
    <xf numFmtId="0" fontId="10" fillId="0" borderId="5" xfId="3" applyNumberFormat="1" applyFont="1" applyFill="1" applyBorder="1" applyAlignment="1" applyProtection="1">
      <alignment horizontal="left" vertical="center" wrapText="1"/>
    </xf>
    <xf numFmtId="4" fontId="25" fillId="0" borderId="2" xfId="4" applyNumberFormat="1" applyFont="1" applyFill="1" applyBorder="1" applyAlignment="1" applyProtection="1">
      <alignment horizontal="center" wrapText="1"/>
      <protection hidden="1"/>
    </xf>
    <xf numFmtId="4" fontId="25" fillId="0" borderId="3" xfId="4" applyNumberFormat="1" applyFont="1" applyFill="1" applyBorder="1" applyAlignment="1" applyProtection="1">
      <alignment horizontal="center" wrapText="1"/>
      <protection hidden="1"/>
    </xf>
    <xf numFmtId="0" fontId="9" fillId="0" borderId="0" xfId="0" applyFont="1" applyFill="1" applyAlignment="1">
      <alignment horizontal="center" wrapText="1"/>
    </xf>
    <xf numFmtId="0" fontId="10" fillId="0" borderId="4" xfId="3" applyNumberFormat="1" applyFont="1" applyFill="1" applyBorder="1" applyAlignment="1" applyProtection="1">
      <alignment horizontal="left" vertical="center" wrapText="1"/>
      <protection hidden="1"/>
    </xf>
    <xf numFmtId="0" fontId="10" fillId="0" borderId="5" xfId="3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3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0" fillId="0" borderId="4" xfId="5" applyNumberFormat="1" applyFont="1" applyFill="1" applyBorder="1" applyAlignment="1" applyProtection="1">
      <alignment horizontal="left" vertical="center" wrapText="1"/>
      <protection hidden="1"/>
    </xf>
    <xf numFmtId="0" fontId="10" fillId="0" borderId="5" xfId="5" applyNumberFormat="1" applyFont="1" applyFill="1" applyBorder="1" applyAlignment="1" applyProtection="1">
      <alignment horizontal="left" vertical="center" wrapText="1"/>
      <protection hidden="1"/>
    </xf>
  </cellXfs>
  <cellStyles count="8">
    <cellStyle name="Обычный" xfId="0" builtinId="0"/>
    <cellStyle name="Обычный 2" xfId="5"/>
    <cellStyle name="Обычный_tmp" xfId="1"/>
    <cellStyle name="Обычный_tmp 10" xfId="2"/>
    <cellStyle name="Обычный_tmp 2" xfId="3"/>
    <cellStyle name="Обычный_tmp 4" xfId="6"/>
    <cellStyle name="Обычный_Tmp1" xfId="4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5"/>
  <sheetViews>
    <sheetView tabSelected="1" view="pageLayout" topLeftCell="A343" zoomScaleNormal="100" zoomScaleSheetLayoutView="100" workbookViewId="0">
      <selection activeCell="G294" sqref="G294:G299"/>
    </sheetView>
  </sheetViews>
  <sheetFormatPr defaultRowHeight="12.75" x14ac:dyDescent="0.2"/>
  <cols>
    <col min="1" max="1" width="8.140625" style="5" customWidth="1"/>
    <col min="2" max="2" width="31.42578125" style="6" customWidth="1"/>
    <col min="3" max="3" width="14.42578125" style="7" customWidth="1"/>
    <col min="4" max="4" width="14.28515625" style="7" customWidth="1"/>
    <col min="5" max="5" width="15.42578125" style="7" customWidth="1"/>
    <col min="6" max="6" width="14.5703125" style="7" customWidth="1"/>
    <col min="7" max="7" width="60.28515625" style="9" customWidth="1"/>
    <col min="8" max="8" width="16.140625" style="7" hidden="1" customWidth="1"/>
    <col min="9" max="9" width="16.7109375" style="7" hidden="1" customWidth="1"/>
    <col min="10" max="16384" width="9.140625" style="7"/>
  </cols>
  <sheetData>
    <row r="1" spans="1:9" ht="15.75" x14ac:dyDescent="0.25">
      <c r="G1" s="157" t="s">
        <v>366</v>
      </c>
    </row>
    <row r="2" spans="1:9" ht="12.75" customHeight="1" x14ac:dyDescent="0.25">
      <c r="G2" s="158" t="s">
        <v>1</v>
      </c>
    </row>
    <row r="3" spans="1:9" x14ac:dyDescent="0.2">
      <c r="G3" s="184"/>
    </row>
    <row r="4" spans="1:9" ht="41.25" customHeight="1" x14ac:dyDescent="0.25">
      <c r="A4" s="234" t="s">
        <v>80</v>
      </c>
      <c r="B4" s="234"/>
      <c r="C4" s="234"/>
      <c r="D4" s="234"/>
      <c r="E4" s="234"/>
      <c r="F4" s="234"/>
      <c r="G4" s="234"/>
    </row>
    <row r="5" spans="1:9" ht="25.5" customHeight="1" x14ac:dyDescent="0.3">
      <c r="B5" s="8"/>
      <c r="G5" s="173" t="s">
        <v>304</v>
      </c>
    </row>
    <row r="6" spans="1:9" ht="28.5" customHeight="1" x14ac:dyDescent="0.2">
      <c r="A6" s="224" t="s">
        <v>2</v>
      </c>
      <c r="B6" s="224" t="s">
        <v>387</v>
      </c>
      <c r="C6" s="224" t="s">
        <v>386</v>
      </c>
      <c r="D6" s="224" t="s">
        <v>134</v>
      </c>
      <c r="E6" s="224" t="s">
        <v>135</v>
      </c>
      <c r="F6" s="224"/>
      <c r="G6" s="225" t="s">
        <v>0</v>
      </c>
    </row>
    <row r="7" spans="1:9" ht="22.5" customHeight="1" x14ac:dyDescent="0.2">
      <c r="A7" s="224"/>
      <c r="B7" s="224"/>
      <c r="C7" s="224"/>
      <c r="D7" s="224"/>
      <c r="E7" s="183" t="s">
        <v>388</v>
      </c>
      <c r="F7" s="183" t="s">
        <v>389</v>
      </c>
      <c r="G7" s="225"/>
      <c r="H7" s="145" t="s">
        <v>260</v>
      </c>
      <c r="I7" s="146" t="s">
        <v>261</v>
      </c>
    </row>
    <row r="8" spans="1:9" ht="42.75" customHeight="1" x14ac:dyDescent="0.25">
      <c r="A8" s="211" t="s">
        <v>9</v>
      </c>
      <c r="B8" s="212" t="s">
        <v>3</v>
      </c>
      <c r="C8" s="88">
        <f>C9+C16+C19</f>
        <v>193385900</v>
      </c>
      <c r="D8" s="88">
        <f>D9+D16+D19</f>
        <v>0</v>
      </c>
      <c r="E8" s="88">
        <f>E9+E16+E19</f>
        <v>626878968</v>
      </c>
      <c r="F8" s="88">
        <f>F9+F16+F19</f>
        <v>246180924</v>
      </c>
      <c r="G8" s="185"/>
      <c r="H8" s="186">
        <v>574083944</v>
      </c>
      <c r="I8" s="186">
        <f>G8-H8</f>
        <v>-574083944</v>
      </c>
    </row>
    <row r="9" spans="1:9" ht="63.75" x14ac:dyDescent="0.2">
      <c r="A9" s="150" t="s">
        <v>4</v>
      </c>
      <c r="B9" s="34" t="s">
        <v>5</v>
      </c>
      <c r="C9" s="77">
        <f>C10+C14</f>
        <v>0</v>
      </c>
      <c r="D9" s="77">
        <f>D10+D14</f>
        <v>0</v>
      </c>
      <c r="E9" s="77">
        <f>E10+E14</f>
        <v>104725045</v>
      </c>
      <c r="F9" s="77">
        <f>F10+F14</f>
        <v>17515359</v>
      </c>
      <c r="G9" s="15"/>
    </row>
    <row r="10" spans="1:9" ht="25.5" x14ac:dyDescent="0.2">
      <c r="A10" s="130"/>
      <c r="B10" s="29" t="s">
        <v>232</v>
      </c>
      <c r="C10" s="91">
        <f>C11+C12+C13</f>
        <v>0</v>
      </c>
      <c r="D10" s="91">
        <f>D11+D12+D13</f>
        <v>0</v>
      </c>
      <c r="E10" s="91">
        <f>E11+E12+E13</f>
        <v>76091864</v>
      </c>
      <c r="F10" s="91">
        <f>F11+F12+F13</f>
        <v>0</v>
      </c>
      <c r="G10" s="151"/>
    </row>
    <row r="11" spans="1:9" s="26" customFormat="1" ht="53.25" customHeight="1" x14ac:dyDescent="0.2">
      <c r="A11" s="13"/>
      <c r="B11" s="13"/>
      <c r="C11" s="13"/>
      <c r="D11" s="13"/>
      <c r="E11" s="73">
        <v>6500000</v>
      </c>
      <c r="F11" s="13"/>
      <c r="G11" s="13" t="s">
        <v>343</v>
      </c>
    </row>
    <row r="12" spans="1:9" s="26" customFormat="1" ht="30" customHeight="1" x14ac:dyDescent="0.2">
      <c r="A12" s="13"/>
      <c r="B12" s="13"/>
      <c r="C12" s="13"/>
      <c r="D12" s="13"/>
      <c r="E12" s="159">
        <v>40011419</v>
      </c>
      <c r="F12" s="13"/>
      <c r="G12" s="13" t="s">
        <v>338</v>
      </c>
    </row>
    <row r="13" spans="1:9" s="26" customFormat="1" ht="29.25" customHeight="1" x14ac:dyDescent="0.2">
      <c r="A13" s="13"/>
      <c r="B13" s="13"/>
      <c r="D13" s="13"/>
      <c r="E13" s="159">
        <v>29580445</v>
      </c>
      <c r="F13" s="13"/>
      <c r="G13" s="13" t="s">
        <v>338</v>
      </c>
    </row>
    <row r="14" spans="1:9" s="10" customFormat="1" ht="30.75" customHeight="1" x14ac:dyDescent="0.2">
      <c r="A14" s="150"/>
      <c r="B14" s="25" t="s">
        <v>79</v>
      </c>
      <c r="C14" s="91">
        <f>C15</f>
        <v>0</v>
      </c>
      <c r="D14" s="91">
        <f>D15</f>
        <v>0</v>
      </c>
      <c r="E14" s="91">
        <f>E15</f>
        <v>28633181</v>
      </c>
      <c r="F14" s="91">
        <f>F15</f>
        <v>17515359</v>
      </c>
      <c r="G14" s="15"/>
    </row>
    <row r="15" spans="1:9" s="26" customFormat="1" ht="29.25" customHeight="1" x14ac:dyDescent="0.2">
      <c r="A15" s="13"/>
      <c r="B15" s="13"/>
      <c r="C15" s="73"/>
      <c r="D15" s="73"/>
      <c r="E15" s="73">
        <v>28633181</v>
      </c>
      <c r="F15" s="73">
        <f>17515359</f>
        <v>17515359</v>
      </c>
      <c r="G15" s="116" t="s">
        <v>307</v>
      </c>
    </row>
    <row r="16" spans="1:9" s="26" customFormat="1" ht="63.75" x14ac:dyDescent="0.2">
      <c r="A16" s="150" t="s">
        <v>257</v>
      </c>
      <c r="B16" s="34" t="s">
        <v>258</v>
      </c>
      <c r="C16" s="77">
        <f t="shared" ref="C16:F17" si="0">C17</f>
        <v>11000000</v>
      </c>
      <c r="D16" s="77">
        <f t="shared" si="0"/>
        <v>0</v>
      </c>
      <c r="E16" s="77">
        <f t="shared" si="0"/>
        <v>0</v>
      </c>
      <c r="F16" s="77">
        <f t="shared" si="0"/>
        <v>0</v>
      </c>
      <c r="G16" s="94"/>
    </row>
    <row r="17" spans="1:9" s="26" customFormat="1" ht="30.75" customHeight="1" x14ac:dyDescent="0.25">
      <c r="A17" s="13"/>
      <c r="B17" s="24" t="s">
        <v>232</v>
      </c>
      <c r="C17" s="78">
        <f t="shared" si="0"/>
        <v>11000000</v>
      </c>
      <c r="D17" s="78">
        <f t="shared" si="0"/>
        <v>0</v>
      </c>
      <c r="E17" s="78">
        <f t="shared" si="0"/>
        <v>0</v>
      </c>
      <c r="F17" s="78">
        <f t="shared" si="0"/>
        <v>0</v>
      </c>
      <c r="G17" s="94"/>
    </row>
    <row r="18" spans="1:9" s="26" customFormat="1" ht="27" customHeight="1" x14ac:dyDescent="0.25">
      <c r="A18" s="13"/>
      <c r="B18" s="141" t="s">
        <v>256</v>
      </c>
      <c r="C18" s="79">
        <v>11000000</v>
      </c>
      <c r="D18" s="73"/>
      <c r="E18" s="73"/>
      <c r="F18" s="73"/>
      <c r="G18" s="151" t="s">
        <v>339</v>
      </c>
    </row>
    <row r="19" spans="1:9" ht="54" customHeight="1" x14ac:dyDescent="0.2">
      <c r="A19" s="28" t="s">
        <v>94</v>
      </c>
      <c r="B19" s="160" t="s">
        <v>95</v>
      </c>
      <c r="C19" s="77">
        <f>C20</f>
        <v>182385900</v>
      </c>
      <c r="D19" s="77">
        <f>D20</f>
        <v>0</v>
      </c>
      <c r="E19" s="77">
        <f>E20</f>
        <v>522153923</v>
      </c>
      <c r="F19" s="77">
        <f>F20</f>
        <v>228665565</v>
      </c>
      <c r="G19" s="13"/>
    </row>
    <row r="20" spans="1:9" ht="28.5" customHeight="1" x14ac:dyDescent="0.25">
      <c r="A20" s="28"/>
      <c r="B20" s="161" t="s">
        <v>232</v>
      </c>
      <c r="C20" s="78">
        <f>C21+C22+C23+C24+C25+C26+C27+C28</f>
        <v>182385900</v>
      </c>
      <c r="D20" s="78">
        <f>D21+D22+D23+D24+D25+D26+D27+D28</f>
        <v>0</v>
      </c>
      <c r="E20" s="78">
        <f>E21+E22+E23+E24+E25+E26+E27+E28</f>
        <v>522153923</v>
      </c>
      <c r="F20" s="78">
        <f>F21+F22+F23+F24+F25+F26+F27+F28</f>
        <v>228665565</v>
      </c>
      <c r="G20" s="13"/>
    </row>
    <row r="21" spans="1:9" ht="38.25" x14ac:dyDescent="0.25">
      <c r="A21" s="150"/>
      <c r="B21" s="50"/>
      <c r="C21" s="142"/>
      <c r="D21" s="142"/>
      <c r="E21" s="79">
        <f>152066000+20268000+190754200</f>
        <v>363088200</v>
      </c>
      <c r="F21" s="38"/>
      <c r="G21" s="15" t="s">
        <v>340</v>
      </c>
    </row>
    <row r="22" spans="1:9" ht="135" customHeight="1" x14ac:dyDescent="0.25">
      <c r="A22" s="150"/>
      <c r="B22" s="51" t="s">
        <v>390</v>
      </c>
      <c r="C22" s="79">
        <v>182385900</v>
      </c>
      <c r="D22" s="142"/>
      <c r="E22" s="18"/>
      <c r="F22" s="18"/>
      <c r="G22" s="13" t="s">
        <v>341</v>
      </c>
    </row>
    <row r="23" spans="1:9" ht="25.5" x14ac:dyDescent="0.25">
      <c r="A23" s="150"/>
      <c r="B23" s="51"/>
      <c r="C23" s="18"/>
      <c r="D23" s="18"/>
      <c r="E23" s="79"/>
      <c r="F23" s="79">
        <v>7978</v>
      </c>
      <c r="G23" s="13" t="s">
        <v>259</v>
      </c>
    </row>
    <row r="24" spans="1:9" ht="38.25" x14ac:dyDescent="0.25">
      <c r="A24" s="150"/>
      <c r="B24" s="51"/>
      <c r="C24" s="18"/>
      <c r="D24" s="18"/>
      <c r="E24" s="79">
        <v>583305</v>
      </c>
      <c r="F24" s="79">
        <v>583305</v>
      </c>
      <c r="G24" s="13" t="s">
        <v>344</v>
      </c>
    </row>
    <row r="25" spans="1:9" ht="51" x14ac:dyDescent="0.25">
      <c r="A25" s="150"/>
      <c r="B25" s="51"/>
      <c r="C25" s="18"/>
      <c r="D25" s="18"/>
      <c r="E25" s="79">
        <v>16983500</v>
      </c>
      <c r="F25" s="79">
        <v>16983500</v>
      </c>
      <c r="G25" s="13" t="s">
        <v>391</v>
      </c>
    </row>
    <row r="26" spans="1:9" ht="38.25" x14ac:dyDescent="0.2">
      <c r="A26" s="150"/>
      <c r="B26" s="50"/>
      <c r="C26" s="18"/>
      <c r="D26" s="18"/>
      <c r="E26" s="57">
        <v>41677936</v>
      </c>
      <c r="F26" s="57"/>
      <c r="G26" s="13" t="s">
        <v>392</v>
      </c>
    </row>
    <row r="27" spans="1:9" ht="38.25" x14ac:dyDescent="0.2">
      <c r="A27" s="150"/>
      <c r="B27" s="51"/>
      <c r="C27" s="18"/>
      <c r="D27" s="18"/>
      <c r="E27" s="57">
        <v>57773491</v>
      </c>
      <c r="F27" s="57">
        <v>211090782</v>
      </c>
      <c r="G27" s="13" t="s">
        <v>392</v>
      </c>
    </row>
    <row r="28" spans="1:9" ht="69" customHeight="1" x14ac:dyDescent="0.2">
      <c r="A28" s="150"/>
      <c r="B28" s="51"/>
      <c r="C28" s="18"/>
      <c r="D28" s="18"/>
      <c r="E28" s="57">
        <v>42047491</v>
      </c>
      <c r="F28" s="57"/>
      <c r="G28" s="13" t="s">
        <v>393</v>
      </c>
    </row>
    <row r="29" spans="1:9" ht="54.75" customHeight="1" x14ac:dyDescent="0.25">
      <c r="A29" s="41" t="s">
        <v>65</v>
      </c>
      <c r="B29" s="212" t="s">
        <v>66</v>
      </c>
      <c r="C29" s="88">
        <f>C30+C40+C45+C50+C56+C60+C65</f>
        <v>22874700</v>
      </c>
      <c r="D29" s="88">
        <f>D30+D40+D45+D50+D56+D60+D65</f>
        <v>133532230</v>
      </c>
      <c r="E29" s="88">
        <f>E30+E40+E45+E50+E56+E60+E65</f>
        <v>281544758</v>
      </c>
      <c r="F29" s="88">
        <f>F30+F40+F45+F50+F56+F60+F65</f>
        <v>242176743</v>
      </c>
      <c r="G29" s="185"/>
      <c r="H29" s="186">
        <v>195774945</v>
      </c>
      <c r="I29" s="186">
        <f>G29-H29</f>
        <v>-195774945</v>
      </c>
    </row>
    <row r="30" spans="1:9" ht="54.75" customHeight="1" x14ac:dyDescent="0.2">
      <c r="A30" s="150" t="s">
        <v>96</v>
      </c>
      <c r="B30" s="55" t="s">
        <v>97</v>
      </c>
      <c r="C30" s="85">
        <f>C31</f>
        <v>2992000</v>
      </c>
      <c r="D30" s="85">
        <f>D31</f>
        <v>0</v>
      </c>
      <c r="E30" s="85">
        <f>E31</f>
        <v>167801297</v>
      </c>
      <c r="F30" s="85">
        <f>F31</f>
        <v>97067881</v>
      </c>
      <c r="G30" s="13"/>
    </row>
    <row r="31" spans="1:9" ht="26.25" customHeight="1" x14ac:dyDescent="0.25">
      <c r="A31" s="150"/>
      <c r="B31" s="56" t="s">
        <v>115</v>
      </c>
      <c r="C31" s="78">
        <f>C32+C33+C34+C35+C36+C37+C38+C39</f>
        <v>2992000</v>
      </c>
      <c r="D31" s="78">
        <f>D32+D33+D34+D35+D36+D37+D38+D39</f>
        <v>0</v>
      </c>
      <c r="E31" s="78">
        <f>E32+E33+E34+E35+E36+E37+E38+E39</f>
        <v>167801297</v>
      </c>
      <c r="F31" s="78">
        <f>F32+F33+F34+F35+F36+F37+F38+F39</f>
        <v>97067881</v>
      </c>
      <c r="G31" s="13"/>
    </row>
    <row r="32" spans="1:9" ht="39.75" customHeight="1" x14ac:dyDescent="0.25">
      <c r="A32" s="150"/>
      <c r="B32" s="56"/>
      <c r="C32" s="79"/>
      <c r="D32" s="79"/>
      <c r="E32" s="79">
        <f>90222000+49890000</f>
        <v>140112000</v>
      </c>
      <c r="F32" s="79"/>
      <c r="G32" s="13" t="s">
        <v>345</v>
      </c>
    </row>
    <row r="33" spans="1:7" ht="39" customHeight="1" x14ac:dyDescent="0.25">
      <c r="A33" s="150"/>
      <c r="B33" s="50"/>
      <c r="C33" s="79">
        <v>1600000</v>
      </c>
      <c r="D33" s="79"/>
      <c r="E33" s="79"/>
      <c r="F33" s="79"/>
      <c r="G33" s="13" t="s">
        <v>346</v>
      </c>
    </row>
    <row r="34" spans="1:7" ht="93" customHeight="1" x14ac:dyDescent="0.25">
      <c r="A34" s="150"/>
      <c r="B34" s="51"/>
      <c r="C34" s="79">
        <v>1392000</v>
      </c>
      <c r="D34" s="79"/>
      <c r="E34" s="79">
        <v>5147713</v>
      </c>
      <c r="F34" s="79">
        <f>74000+62300000-8286360-764759</f>
        <v>53322881</v>
      </c>
      <c r="G34" s="13" t="s">
        <v>347</v>
      </c>
    </row>
    <row r="35" spans="1:7" ht="28.5" customHeight="1" x14ac:dyDescent="0.25">
      <c r="A35" s="150"/>
      <c r="B35" s="51"/>
      <c r="C35" s="79"/>
      <c r="D35" s="79"/>
      <c r="E35" s="79">
        <v>35000</v>
      </c>
      <c r="F35" s="79">
        <v>35000</v>
      </c>
      <c r="G35" s="13" t="s">
        <v>197</v>
      </c>
    </row>
    <row r="36" spans="1:7" ht="84.75" customHeight="1" x14ac:dyDescent="0.25">
      <c r="A36" s="150"/>
      <c r="B36" s="51" t="s">
        <v>198</v>
      </c>
      <c r="C36" s="79"/>
      <c r="D36" s="79"/>
      <c r="E36" s="79">
        <v>43000</v>
      </c>
      <c r="F36" s="79">
        <v>43000</v>
      </c>
      <c r="G36" s="13" t="s">
        <v>199</v>
      </c>
    </row>
    <row r="37" spans="1:7" ht="27" customHeight="1" x14ac:dyDescent="0.25">
      <c r="A37" s="150"/>
      <c r="B37" s="50"/>
      <c r="C37" s="53"/>
      <c r="D37" s="53"/>
      <c r="E37" s="79">
        <f>15986360-8286360</f>
        <v>7700000</v>
      </c>
      <c r="F37" s="53"/>
      <c r="G37" s="13" t="s">
        <v>284</v>
      </c>
    </row>
    <row r="38" spans="1:7" ht="25.5" x14ac:dyDescent="0.25">
      <c r="A38" s="150"/>
      <c r="B38" s="51"/>
      <c r="C38" s="53"/>
      <c r="D38" s="53"/>
      <c r="E38" s="79">
        <f>6906000-764759</f>
        <v>6141241</v>
      </c>
      <c r="F38" s="57"/>
      <c r="G38" s="13" t="s">
        <v>285</v>
      </c>
    </row>
    <row r="39" spans="1:7" ht="25.5" x14ac:dyDescent="0.25">
      <c r="A39" s="150"/>
      <c r="B39" s="13"/>
      <c r="C39" s="53"/>
      <c r="D39" s="53"/>
      <c r="E39" s="79">
        <v>8622343</v>
      </c>
      <c r="F39" s="79">
        <v>43667000</v>
      </c>
      <c r="G39" s="13" t="s">
        <v>286</v>
      </c>
    </row>
    <row r="40" spans="1:7" ht="59.25" customHeight="1" x14ac:dyDescent="0.2">
      <c r="A40" s="150" t="s">
        <v>98</v>
      </c>
      <c r="B40" s="34" t="s">
        <v>99</v>
      </c>
      <c r="C40" s="85">
        <f>C41+C43</f>
        <v>0</v>
      </c>
      <c r="D40" s="85">
        <f>D41+D43</f>
        <v>133532230</v>
      </c>
      <c r="E40" s="85">
        <f>E41+E43</f>
        <v>80310455</v>
      </c>
      <c r="F40" s="85">
        <f>F41+F43</f>
        <v>37634162</v>
      </c>
      <c r="G40" s="13"/>
    </row>
    <row r="41" spans="1:7" ht="28.5" customHeight="1" x14ac:dyDescent="0.25">
      <c r="A41" s="150"/>
      <c r="B41" s="56" t="s">
        <v>102</v>
      </c>
      <c r="C41" s="78">
        <f>C42</f>
        <v>0</v>
      </c>
      <c r="D41" s="78">
        <f>D42</f>
        <v>0</v>
      </c>
      <c r="E41" s="78">
        <f>E42</f>
        <v>42676293</v>
      </c>
      <c r="F41" s="78">
        <f>F42</f>
        <v>0</v>
      </c>
      <c r="G41" s="13"/>
    </row>
    <row r="42" spans="1:7" ht="51" x14ac:dyDescent="0.25">
      <c r="A42" s="150"/>
      <c r="B42" s="13"/>
      <c r="C42" s="79"/>
      <c r="D42" s="79"/>
      <c r="E42" s="57">
        <f>42676292+1</f>
        <v>42676293</v>
      </c>
      <c r="F42" s="79"/>
      <c r="G42" s="13" t="s">
        <v>297</v>
      </c>
    </row>
    <row r="43" spans="1:7" ht="25.5" x14ac:dyDescent="0.25">
      <c r="A43" s="150"/>
      <c r="B43" s="29" t="s">
        <v>182</v>
      </c>
      <c r="C43" s="99">
        <f>C44</f>
        <v>0</v>
      </c>
      <c r="D43" s="99">
        <f>D44</f>
        <v>133532230</v>
      </c>
      <c r="E43" s="99">
        <f>E44</f>
        <v>37634162</v>
      </c>
      <c r="F43" s="99">
        <f>F44</f>
        <v>37634162</v>
      </c>
      <c r="G43" s="13"/>
    </row>
    <row r="44" spans="1:7" ht="76.5" x14ac:dyDescent="0.25">
      <c r="A44" s="150"/>
      <c r="B44" s="13"/>
      <c r="C44" s="187"/>
      <c r="D44" s="101">
        <v>133532230</v>
      </c>
      <c r="E44" s="101">
        <v>37634162</v>
      </c>
      <c r="F44" s="101">
        <v>37634162</v>
      </c>
      <c r="G44" s="13" t="s">
        <v>348</v>
      </c>
    </row>
    <row r="45" spans="1:7" ht="81" customHeight="1" x14ac:dyDescent="0.2">
      <c r="A45" s="150" t="s">
        <v>100</v>
      </c>
      <c r="B45" s="34" t="s">
        <v>101</v>
      </c>
      <c r="C45" s="85">
        <f>C46+C48</f>
        <v>0</v>
      </c>
      <c r="D45" s="85">
        <f>D46+D48</f>
        <v>0</v>
      </c>
      <c r="E45" s="85">
        <f>E46+E48</f>
        <v>844339</v>
      </c>
      <c r="F45" s="85">
        <f>F46+F48</f>
        <v>103974700</v>
      </c>
      <c r="G45" s="13"/>
    </row>
    <row r="46" spans="1:7" ht="25.5" x14ac:dyDescent="0.25">
      <c r="A46" s="150"/>
      <c r="B46" s="56" t="s">
        <v>102</v>
      </c>
      <c r="C46" s="78">
        <f>C47</f>
        <v>0</v>
      </c>
      <c r="D46" s="78">
        <f>D52+D47</f>
        <v>0</v>
      </c>
      <c r="E46" s="78">
        <f>E52+E47</f>
        <v>844339</v>
      </c>
      <c r="F46" s="78">
        <f>F52+F47</f>
        <v>0</v>
      </c>
      <c r="G46" s="13"/>
    </row>
    <row r="47" spans="1:7" ht="39.75" customHeight="1" x14ac:dyDescent="0.25">
      <c r="A47" s="150"/>
      <c r="B47" s="13"/>
      <c r="C47" s="101"/>
      <c r="D47" s="79"/>
      <c r="E47" s="101">
        <v>844339</v>
      </c>
      <c r="F47" s="79"/>
      <c r="G47" s="13" t="s">
        <v>268</v>
      </c>
    </row>
    <row r="48" spans="1:7" ht="27.75" customHeight="1" x14ac:dyDescent="0.25">
      <c r="A48" s="150"/>
      <c r="B48" s="29" t="s">
        <v>182</v>
      </c>
      <c r="C48" s="78">
        <f>C49</f>
        <v>0</v>
      </c>
      <c r="D48" s="78">
        <f>D49</f>
        <v>0</v>
      </c>
      <c r="E48" s="78">
        <f>E49</f>
        <v>0</v>
      </c>
      <c r="F48" s="78">
        <f>F49</f>
        <v>103974700</v>
      </c>
      <c r="G48" s="13"/>
    </row>
    <row r="49" spans="1:7" ht="53.25" customHeight="1" x14ac:dyDescent="0.25">
      <c r="A49" s="150"/>
      <c r="B49" s="13"/>
      <c r="C49" s="101"/>
      <c r="D49" s="101"/>
      <c r="E49" s="101"/>
      <c r="F49" s="101">
        <v>103974700</v>
      </c>
      <c r="G49" s="13" t="s">
        <v>253</v>
      </c>
    </row>
    <row r="50" spans="1:7" ht="76.5" x14ac:dyDescent="0.2">
      <c r="A50" s="150" t="s">
        <v>200</v>
      </c>
      <c r="B50" s="34" t="s">
        <v>67</v>
      </c>
      <c r="C50" s="110">
        <f>C54+C51</f>
        <v>19882700</v>
      </c>
      <c r="D50" s="110">
        <f>D54+D51</f>
        <v>0</v>
      </c>
      <c r="E50" s="110">
        <f>E54+E51</f>
        <v>9054667</v>
      </c>
      <c r="F50" s="110">
        <f>F54+F51</f>
        <v>0</v>
      </c>
      <c r="G50" s="13"/>
    </row>
    <row r="51" spans="1:7" ht="30.75" customHeight="1" x14ac:dyDescent="0.25">
      <c r="A51" s="150"/>
      <c r="B51" s="24" t="s">
        <v>115</v>
      </c>
      <c r="C51" s="147">
        <f>C53+C52</f>
        <v>19882700</v>
      </c>
      <c r="D51" s="147">
        <f>D53</f>
        <v>0</v>
      </c>
      <c r="E51" s="147">
        <f>E53</f>
        <v>8806627</v>
      </c>
      <c r="F51" s="147">
        <f>F53</f>
        <v>0</v>
      </c>
      <c r="G51" s="13"/>
    </row>
    <row r="52" spans="1:7" ht="54.75" customHeight="1" x14ac:dyDescent="0.25">
      <c r="A52" s="150"/>
      <c r="B52" s="13"/>
      <c r="C52" s="101">
        <v>19882700</v>
      </c>
      <c r="D52" s="79"/>
      <c r="E52" s="79"/>
      <c r="F52" s="79"/>
      <c r="G52" s="13" t="s">
        <v>201</v>
      </c>
    </row>
    <row r="53" spans="1:7" ht="29.25" customHeight="1" x14ac:dyDescent="0.25">
      <c r="A53" s="150"/>
      <c r="B53" s="13"/>
      <c r="C53" s="110"/>
      <c r="D53" s="110"/>
      <c r="E53" s="101">
        <v>8806627</v>
      </c>
      <c r="F53" s="110"/>
      <c r="G53" s="13" t="s">
        <v>287</v>
      </c>
    </row>
    <row r="54" spans="1:7" ht="27.75" customHeight="1" x14ac:dyDescent="0.25">
      <c r="A54" s="41"/>
      <c r="B54" s="25" t="s">
        <v>79</v>
      </c>
      <c r="C54" s="78">
        <f>C55</f>
        <v>0</v>
      </c>
      <c r="D54" s="78">
        <f>D55</f>
        <v>0</v>
      </c>
      <c r="E54" s="78">
        <f>E55</f>
        <v>248040</v>
      </c>
      <c r="F54" s="78">
        <f>F55</f>
        <v>0</v>
      </c>
      <c r="G54" s="42"/>
    </row>
    <row r="55" spans="1:7" ht="41.25" customHeight="1" x14ac:dyDescent="0.25">
      <c r="A55" s="150"/>
      <c r="B55" s="13"/>
      <c r="C55" s="188"/>
      <c r="D55" s="188"/>
      <c r="E55" s="101">
        <f>248040</f>
        <v>248040</v>
      </c>
      <c r="F55" s="101"/>
      <c r="G55" s="13" t="s">
        <v>350</v>
      </c>
    </row>
    <row r="56" spans="1:7" ht="38.25" x14ac:dyDescent="0.2">
      <c r="A56" s="58" t="s">
        <v>103</v>
      </c>
      <c r="B56" s="55" t="s">
        <v>104</v>
      </c>
      <c r="C56" s="110">
        <f>C57</f>
        <v>0</v>
      </c>
      <c r="D56" s="110">
        <f>D57</f>
        <v>0</v>
      </c>
      <c r="E56" s="110">
        <f>E57</f>
        <v>19538000</v>
      </c>
      <c r="F56" s="110">
        <f>F57</f>
        <v>300000</v>
      </c>
      <c r="G56" s="13"/>
    </row>
    <row r="57" spans="1:7" ht="27" customHeight="1" x14ac:dyDescent="0.25">
      <c r="A57" s="58"/>
      <c r="B57" s="59" t="s">
        <v>395</v>
      </c>
      <c r="C57" s="78">
        <f>C58+C59</f>
        <v>0</v>
      </c>
      <c r="D57" s="78">
        <f>D58+D59</f>
        <v>0</v>
      </c>
      <c r="E57" s="78">
        <f>E58+E59</f>
        <v>19538000</v>
      </c>
      <c r="F57" s="78">
        <f>F58+F59</f>
        <v>300000</v>
      </c>
      <c r="G57" s="13"/>
    </row>
    <row r="58" spans="1:7" ht="30.75" customHeight="1" x14ac:dyDescent="0.25">
      <c r="A58" s="58"/>
      <c r="B58" s="59"/>
      <c r="C58" s="78"/>
      <c r="D58" s="78"/>
      <c r="E58" s="139">
        <v>19238000</v>
      </c>
      <c r="F58" s="139"/>
      <c r="G58" s="13" t="s">
        <v>298</v>
      </c>
    </row>
    <row r="59" spans="1:7" ht="45.75" customHeight="1" x14ac:dyDescent="0.25">
      <c r="A59" s="58"/>
      <c r="B59" s="52"/>
      <c r="C59" s="79"/>
      <c r="D59" s="79"/>
      <c r="E59" s="101">
        <v>300000</v>
      </c>
      <c r="F59" s="101">
        <v>300000</v>
      </c>
      <c r="G59" s="13" t="s">
        <v>202</v>
      </c>
    </row>
    <row r="60" spans="1:7" ht="79.5" customHeight="1" x14ac:dyDescent="0.2">
      <c r="A60" s="58" t="s">
        <v>106</v>
      </c>
      <c r="B60" s="55" t="s">
        <v>107</v>
      </c>
      <c r="C60" s="60">
        <f t="shared" ref="C60:F61" si="1">C61</f>
        <v>0</v>
      </c>
      <c r="D60" s="60">
        <f t="shared" si="1"/>
        <v>0</v>
      </c>
      <c r="E60" s="60">
        <f t="shared" si="1"/>
        <v>796000</v>
      </c>
      <c r="F60" s="60">
        <f t="shared" si="1"/>
        <v>0</v>
      </c>
      <c r="G60" s="13"/>
    </row>
    <row r="61" spans="1:7" ht="25.5" x14ac:dyDescent="0.2">
      <c r="A61" s="58"/>
      <c r="B61" s="56" t="s">
        <v>396</v>
      </c>
      <c r="C61" s="91">
        <f t="shared" si="1"/>
        <v>0</v>
      </c>
      <c r="D61" s="91">
        <f t="shared" si="1"/>
        <v>0</v>
      </c>
      <c r="E61" s="91">
        <f t="shared" si="1"/>
        <v>796000</v>
      </c>
      <c r="F61" s="91">
        <f t="shared" si="1"/>
        <v>0</v>
      </c>
      <c r="G61" s="13"/>
    </row>
    <row r="62" spans="1:7" ht="29.25" customHeight="1" x14ac:dyDescent="0.2">
      <c r="A62" s="58"/>
      <c r="B62" s="51"/>
      <c r="C62" s="57"/>
      <c r="D62" s="57"/>
      <c r="E62" s="57">
        <v>796000</v>
      </c>
      <c r="F62" s="57"/>
      <c r="G62" s="13" t="s">
        <v>287</v>
      </c>
    </row>
    <row r="63" spans="1:7" hidden="1" x14ac:dyDescent="0.2">
      <c r="A63" s="58"/>
      <c r="B63" s="59" t="s">
        <v>105</v>
      </c>
      <c r="C63" s="38"/>
      <c r="D63" s="38"/>
      <c r="E63" s="38"/>
      <c r="F63" s="38"/>
      <c r="G63" s="13"/>
    </row>
    <row r="64" spans="1:7" ht="25.5" hidden="1" x14ac:dyDescent="0.2">
      <c r="A64" s="58"/>
      <c r="B64" s="52" t="s">
        <v>8</v>
      </c>
      <c r="C64" s="57"/>
      <c r="D64" s="57"/>
      <c r="E64" s="57"/>
      <c r="F64" s="57"/>
      <c r="G64" s="13"/>
    </row>
    <row r="65" spans="1:9" ht="38.25" x14ac:dyDescent="0.2">
      <c r="A65" s="111" t="s">
        <v>203</v>
      </c>
      <c r="B65" s="34" t="s">
        <v>204</v>
      </c>
      <c r="C65" s="85">
        <f>C66+C68+C70</f>
        <v>0</v>
      </c>
      <c r="D65" s="85">
        <f>D66+D68+D70</f>
        <v>0</v>
      </c>
      <c r="E65" s="85">
        <f>E66+E68+E70</f>
        <v>3200000</v>
      </c>
      <c r="F65" s="85">
        <f>F66+F68+F70</f>
        <v>3200000</v>
      </c>
      <c r="G65" s="112"/>
    </row>
    <row r="66" spans="1:9" ht="15" x14ac:dyDescent="0.25">
      <c r="A66" s="111"/>
      <c r="B66" s="25" t="s">
        <v>205</v>
      </c>
      <c r="C66" s="79">
        <f>C67</f>
        <v>0</v>
      </c>
      <c r="D66" s="79">
        <f>D67</f>
        <v>0</v>
      </c>
      <c r="E66" s="79">
        <f>E67</f>
        <v>300000</v>
      </c>
      <c r="F66" s="79">
        <f>F67</f>
        <v>0</v>
      </c>
      <c r="G66" s="112"/>
    </row>
    <row r="67" spans="1:9" ht="38.25" x14ac:dyDescent="0.25">
      <c r="A67" s="111"/>
      <c r="B67" s="112"/>
      <c r="C67" s="79"/>
      <c r="D67" s="79"/>
      <c r="E67" s="79">
        <v>300000</v>
      </c>
      <c r="F67" s="79"/>
      <c r="G67" s="13" t="s">
        <v>252</v>
      </c>
    </row>
    <row r="68" spans="1:9" ht="15" x14ac:dyDescent="0.25">
      <c r="A68" s="111"/>
      <c r="B68" s="59" t="s">
        <v>115</v>
      </c>
      <c r="C68" s="78">
        <f>C69</f>
        <v>0</v>
      </c>
      <c r="D68" s="78">
        <f>D69</f>
        <v>0</v>
      </c>
      <c r="E68" s="78">
        <f>E69</f>
        <v>300000</v>
      </c>
      <c r="F68" s="78">
        <f>F69</f>
        <v>0</v>
      </c>
      <c r="G68" s="13"/>
    </row>
    <row r="69" spans="1:9" ht="38.25" x14ac:dyDescent="0.25">
      <c r="A69" s="111"/>
      <c r="B69" s="13"/>
      <c r="C69" s="79"/>
      <c r="D69" s="79"/>
      <c r="E69" s="79">
        <v>300000</v>
      </c>
      <c r="F69" s="79"/>
      <c r="G69" s="13" t="s">
        <v>252</v>
      </c>
    </row>
    <row r="70" spans="1:9" ht="32.25" customHeight="1" x14ac:dyDescent="0.25">
      <c r="A70" s="111"/>
      <c r="B70" s="59" t="s">
        <v>206</v>
      </c>
      <c r="C70" s="78">
        <f>C71+C72</f>
        <v>0</v>
      </c>
      <c r="D70" s="78">
        <f>D71+D72</f>
        <v>0</v>
      </c>
      <c r="E70" s="78">
        <f>E71+E72</f>
        <v>2600000</v>
      </c>
      <c r="F70" s="78">
        <f>F71+F72</f>
        <v>3200000</v>
      </c>
      <c r="G70" s="13"/>
    </row>
    <row r="71" spans="1:9" ht="51" x14ac:dyDescent="0.25">
      <c r="A71" s="111"/>
      <c r="B71" s="112"/>
      <c r="C71" s="79"/>
      <c r="D71" s="79"/>
      <c r="E71" s="79"/>
      <c r="F71" s="79">
        <v>600000</v>
      </c>
      <c r="G71" s="13" t="s">
        <v>299</v>
      </c>
    </row>
    <row r="72" spans="1:9" ht="38.25" x14ac:dyDescent="0.25">
      <c r="A72" s="111"/>
      <c r="B72" s="112"/>
      <c r="C72" s="79"/>
      <c r="D72" s="79"/>
      <c r="E72" s="79">
        <v>2600000</v>
      </c>
      <c r="F72" s="79">
        <v>2600000</v>
      </c>
      <c r="G72" s="13" t="s">
        <v>319</v>
      </c>
    </row>
    <row r="73" spans="1:9" ht="40.5" x14ac:dyDescent="0.25">
      <c r="A73" s="211" t="s">
        <v>108</v>
      </c>
      <c r="B73" s="212" t="s">
        <v>109</v>
      </c>
      <c r="C73" s="88">
        <f>C74+C90+C93</f>
        <v>105868413</v>
      </c>
      <c r="D73" s="88">
        <f>D74+D90+D93</f>
        <v>0</v>
      </c>
      <c r="E73" s="88">
        <f>E74+E90+E93</f>
        <v>574291500</v>
      </c>
      <c r="F73" s="88">
        <f>F74+F90+F93</f>
        <v>330813984</v>
      </c>
      <c r="G73" s="189"/>
      <c r="H73" s="186">
        <v>349345929</v>
      </c>
      <c r="I73" s="186">
        <f>G73-H73</f>
        <v>-349345929</v>
      </c>
    </row>
    <row r="74" spans="1:9" ht="38.25" x14ac:dyDescent="0.2">
      <c r="A74" s="150" t="s">
        <v>117</v>
      </c>
      <c r="B74" s="34" t="s">
        <v>110</v>
      </c>
      <c r="C74" s="60">
        <f>C75</f>
        <v>105868413</v>
      </c>
      <c r="D74" s="60">
        <f>D75</f>
        <v>0</v>
      </c>
      <c r="E74" s="60">
        <f>E75</f>
        <v>537988021</v>
      </c>
      <c r="F74" s="60">
        <f>F75</f>
        <v>310881321</v>
      </c>
      <c r="G74" s="13"/>
    </row>
    <row r="75" spans="1:9" ht="38.25" x14ac:dyDescent="0.25">
      <c r="A75" s="150"/>
      <c r="B75" s="24" t="s">
        <v>213</v>
      </c>
      <c r="C75" s="78">
        <f>SUM(C76:C89)</f>
        <v>105868413</v>
      </c>
      <c r="D75" s="78">
        <f>SUM(D76:D89)</f>
        <v>0</v>
      </c>
      <c r="E75" s="78">
        <f>SUM(E76:E89)</f>
        <v>537988021</v>
      </c>
      <c r="F75" s="78">
        <f>SUM(F76:F89)</f>
        <v>310881321</v>
      </c>
      <c r="G75" s="129"/>
    </row>
    <row r="76" spans="1:9" ht="25.5" x14ac:dyDescent="0.25">
      <c r="A76" s="150"/>
      <c r="B76" s="24"/>
      <c r="C76" s="78"/>
      <c r="D76" s="78"/>
      <c r="E76" s="79">
        <v>185627000</v>
      </c>
      <c r="F76" s="79"/>
      <c r="G76" s="13" t="s">
        <v>351</v>
      </c>
    </row>
    <row r="77" spans="1:9" ht="68.25" customHeight="1" x14ac:dyDescent="0.25">
      <c r="A77" s="150"/>
      <c r="B77" s="13" t="s">
        <v>398</v>
      </c>
      <c r="C77" s="79">
        <v>40167</v>
      </c>
      <c r="D77" s="79"/>
      <c r="E77" s="79"/>
      <c r="F77" s="79"/>
      <c r="G77" s="13" t="s">
        <v>300</v>
      </c>
    </row>
    <row r="78" spans="1:9" ht="63.75" x14ac:dyDescent="0.25">
      <c r="A78" s="150"/>
      <c r="B78" s="13" t="s">
        <v>397</v>
      </c>
      <c r="C78" s="79">
        <f>15000+24246</f>
        <v>39246</v>
      </c>
      <c r="D78" s="79"/>
      <c r="E78" s="79"/>
      <c r="F78" s="79"/>
      <c r="G78" s="13" t="s">
        <v>320</v>
      </c>
    </row>
    <row r="79" spans="1:9" ht="81" customHeight="1" x14ac:dyDescent="0.2">
      <c r="A79" s="150"/>
      <c r="B79" s="135" t="s">
        <v>239</v>
      </c>
      <c r="C79" s="57"/>
      <c r="D79" s="57"/>
      <c r="E79" s="57">
        <v>205900</v>
      </c>
      <c r="F79" s="57">
        <v>205900</v>
      </c>
      <c r="G79" s="13" t="s">
        <v>399</v>
      </c>
    </row>
    <row r="80" spans="1:9" ht="93.75" customHeight="1" x14ac:dyDescent="0.25">
      <c r="A80" s="150"/>
      <c r="B80" s="114" t="s">
        <v>207</v>
      </c>
      <c r="C80" s="79"/>
      <c r="D80" s="79"/>
      <c r="E80" s="79">
        <v>196000</v>
      </c>
      <c r="F80" s="79">
        <v>196000</v>
      </c>
      <c r="G80" s="117" t="s">
        <v>301</v>
      </c>
    </row>
    <row r="81" spans="1:7" ht="76.5" x14ac:dyDescent="0.25">
      <c r="A81" s="150"/>
      <c r="B81" s="14" t="s">
        <v>208</v>
      </c>
      <c r="C81" s="79">
        <v>105789000</v>
      </c>
      <c r="D81" s="79"/>
      <c r="E81" s="79"/>
      <c r="F81" s="79"/>
      <c r="G81" s="174" t="s">
        <v>400</v>
      </c>
    </row>
    <row r="82" spans="1:7" ht="173.25" customHeight="1" x14ac:dyDescent="0.25">
      <c r="A82" s="150"/>
      <c r="B82" s="114" t="s">
        <v>209</v>
      </c>
      <c r="C82" s="79"/>
      <c r="D82" s="79"/>
      <c r="E82" s="79">
        <f>264054600+30539300+4900+1000</f>
        <v>294599800</v>
      </c>
      <c r="F82" s="79">
        <f>264054600+30539300+4900+1000</f>
        <v>294599800</v>
      </c>
      <c r="G82" s="174" t="s">
        <v>352</v>
      </c>
    </row>
    <row r="83" spans="1:7" ht="76.5" x14ac:dyDescent="0.25">
      <c r="A83" s="150"/>
      <c r="B83" s="14" t="s">
        <v>210</v>
      </c>
      <c r="C83" s="79"/>
      <c r="D83" s="79"/>
      <c r="E83" s="79">
        <v>41479700</v>
      </c>
      <c r="F83" s="79"/>
      <c r="G83" s="152" t="s">
        <v>353</v>
      </c>
    </row>
    <row r="84" spans="1:7" ht="58.5" customHeight="1" x14ac:dyDescent="0.25">
      <c r="A84" s="150"/>
      <c r="B84" s="138" t="s">
        <v>251</v>
      </c>
      <c r="C84" s="79"/>
      <c r="D84" s="79"/>
      <c r="E84" s="79">
        <v>2351518</v>
      </c>
      <c r="F84" s="79">
        <v>2351518</v>
      </c>
      <c r="G84" s="152" t="s">
        <v>214</v>
      </c>
    </row>
    <row r="85" spans="1:7" ht="26.25" x14ac:dyDescent="0.25">
      <c r="A85" s="150"/>
      <c r="B85" s="114" t="s">
        <v>243</v>
      </c>
      <c r="C85" s="79"/>
      <c r="D85" s="79"/>
      <c r="E85" s="79">
        <f>89500+2092899+6018858</f>
        <v>8201257</v>
      </c>
      <c r="F85" s="79">
        <f>89500+2092899+6018858</f>
        <v>8201257</v>
      </c>
      <c r="G85" s="152" t="s">
        <v>214</v>
      </c>
    </row>
    <row r="86" spans="1:7" ht="54.75" customHeight="1" x14ac:dyDescent="0.25">
      <c r="A86" s="150"/>
      <c r="B86" s="115" t="s">
        <v>401</v>
      </c>
      <c r="C86" s="79"/>
      <c r="D86" s="79"/>
      <c r="E86" s="79">
        <v>4729000</v>
      </c>
      <c r="F86" s="79">
        <v>4729000</v>
      </c>
      <c r="G86" s="172" t="s">
        <v>238</v>
      </c>
    </row>
    <row r="87" spans="1:7" ht="135.75" customHeight="1" x14ac:dyDescent="0.25">
      <c r="A87" s="150"/>
      <c r="B87" s="114" t="s">
        <v>211</v>
      </c>
      <c r="C87" s="79"/>
      <c r="D87" s="79"/>
      <c r="E87" s="79">
        <v>365346</v>
      </c>
      <c r="F87" s="79"/>
      <c r="G87" s="239" t="s">
        <v>402</v>
      </c>
    </row>
    <row r="88" spans="1:7" ht="66" customHeight="1" x14ac:dyDescent="0.25">
      <c r="A88" s="150"/>
      <c r="B88" s="13" t="s">
        <v>248</v>
      </c>
      <c r="C88" s="79"/>
      <c r="D88" s="79"/>
      <c r="E88" s="79"/>
      <c r="F88" s="79">
        <f>365346</f>
        <v>365346</v>
      </c>
      <c r="G88" s="240"/>
    </row>
    <row r="89" spans="1:7" ht="69.75" customHeight="1" x14ac:dyDescent="0.25">
      <c r="A89" s="150"/>
      <c r="B89" s="114" t="s">
        <v>212</v>
      </c>
      <c r="C89" s="79"/>
      <c r="D89" s="79"/>
      <c r="E89" s="79">
        <v>232500</v>
      </c>
      <c r="F89" s="79">
        <v>232500</v>
      </c>
      <c r="G89" s="174" t="s">
        <v>214</v>
      </c>
    </row>
    <row r="90" spans="1:7" ht="38.25" x14ac:dyDescent="0.2">
      <c r="A90" s="31" t="s">
        <v>175</v>
      </c>
      <c r="B90" s="93" t="s">
        <v>176</v>
      </c>
      <c r="C90" s="96">
        <f t="shared" ref="C90:F91" si="2">C91</f>
        <v>0</v>
      </c>
      <c r="D90" s="96">
        <f t="shared" si="2"/>
        <v>0</v>
      </c>
      <c r="E90" s="96">
        <f t="shared" si="2"/>
        <v>24928405</v>
      </c>
      <c r="F90" s="96">
        <f t="shared" si="2"/>
        <v>8557589</v>
      </c>
      <c r="G90" s="94"/>
    </row>
    <row r="91" spans="1:7" ht="25.5" x14ac:dyDescent="0.2">
      <c r="A91" s="31"/>
      <c r="B91" s="29" t="s">
        <v>182</v>
      </c>
      <c r="C91" s="95">
        <f t="shared" si="2"/>
        <v>0</v>
      </c>
      <c r="D91" s="95">
        <f t="shared" si="2"/>
        <v>0</v>
      </c>
      <c r="E91" s="92">
        <f t="shared" si="2"/>
        <v>24928405</v>
      </c>
      <c r="F91" s="92">
        <f t="shared" si="2"/>
        <v>8557589</v>
      </c>
      <c r="G91" s="190"/>
    </row>
    <row r="92" spans="1:7" ht="77.25" customHeight="1" x14ac:dyDescent="0.2">
      <c r="A92" s="150"/>
      <c r="B92" s="13"/>
      <c r="C92" s="73"/>
      <c r="D92" s="73"/>
      <c r="E92" s="73">
        <v>24928405</v>
      </c>
      <c r="F92" s="73">
        <v>8557589</v>
      </c>
      <c r="G92" s="94" t="s">
        <v>403</v>
      </c>
    </row>
    <row r="93" spans="1:7" ht="25.5" x14ac:dyDescent="0.2">
      <c r="A93" s="150" t="s">
        <v>111</v>
      </c>
      <c r="B93" s="63" t="s">
        <v>112</v>
      </c>
      <c r="C93" s="96">
        <f>C94+C96+C102</f>
        <v>0</v>
      </c>
      <c r="D93" s="96">
        <f>D94+D96+D102</f>
        <v>0</v>
      </c>
      <c r="E93" s="96">
        <f>E94+E96+E102</f>
        <v>11375074</v>
      </c>
      <c r="F93" s="96">
        <f>F94+F96+F102</f>
        <v>11375074</v>
      </c>
      <c r="G93" s="13"/>
    </row>
    <row r="94" spans="1:7" ht="25.5" x14ac:dyDescent="0.25">
      <c r="A94" s="150"/>
      <c r="B94" s="71" t="s">
        <v>219</v>
      </c>
      <c r="C94" s="99">
        <f>C95</f>
        <v>0</v>
      </c>
      <c r="D94" s="99">
        <f>D95</f>
        <v>0</v>
      </c>
      <c r="E94" s="99">
        <f>E95</f>
        <v>0</v>
      </c>
      <c r="F94" s="99">
        <f>F95</f>
        <v>500000</v>
      </c>
      <c r="G94" s="123"/>
    </row>
    <row r="95" spans="1:7" ht="67.5" customHeight="1" x14ac:dyDescent="0.25">
      <c r="A95" s="150"/>
      <c r="B95" s="125" t="s">
        <v>220</v>
      </c>
      <c r="C95" s="119"/>
      <c r="D95" s="120"/>
      <c r="E95" s="120"/>
      <c r="F95" s="79">
        <v>500000</v>
      </c>
      <c r="G95" s="116" t="s">
        <v>404</v>
      </c>
    </row>
    <row r="96" spans="1:7" ht="15.75" customHeight="1" x14ac:dyDescent="0.25">
      <c r="A96" s="150"/>
      <c r="B96" s="71" t="s">
        <v>136</v>
      </c>
      <c r="C96" s="99">
        <f>C97+C98+C99+C100+C101</f>
        <v>0</v>
      </c>
      <c r="D96" s="99">
        <f>D97+D98+D99+D100+D101</f>
        <v>0</v>
      </c>
      <c r="E96" s="99">
        <f>E97+E98+E99+E100+E101</f>
        <v>5731074</v>
      </c>
      <c r="F96" s="99">
        <f>F97+F98+F99+F100+F101</f>
        <v>5231074</v>
      </c>
      <c r="G96" s="72"/>
    </row>
    <row r="97" spans="1:9" ht="15" x14ac:dyDescent="0.25">
      <c r="A97" s="150"/>
      <c r="B97" s="51"/>
      <c r="C97" s="79"/>
      <c r="D97" s="79"/>
      <c r="E97" s="79">
        <f>3850000+437404</f>
        <v>4287404</v>
      </c>
      <c r="F97" s="79">
        <v>4287404</v>
      </c>
      <c r="G97" s="226" t="s">
        <v>138</v>
      </c>
    </row>
    <row r="98" spans="1:9" ht="15" hidden="1" x14ac:dyDescent="0.25">
      <c r="A98" s="150"/>
      <c r="B98" s="51"/>
      <c r="C98" s="79"/>
      <c r="D98" s="79"/>
      <c r="E98" s="79"/>
      <c r="F98" s="79"/>
      <c r="G98" s="227"/>
    </row>
    <row r="99" spans="1:9" ht="25.5" x14ac:dyDescent="0.25">
      <c r="A99" s="150"/>
      <c r="B99" s="21" t="s">
        <v>215</v>
      </c>
      <c r="C99" s="79"/>
      <c r="D99" s="79"/>
      <c r="E99" s="79">
        <v>175980</v>
      </c>
      <c r="F99" s="79">
        <v>175980</v>
      </c>
      <c r="G99" s="168" t="s">
        <v>301</v>
      </c>
    </row>
    <row r="100" spans="1:9" ht="66.75" customHeight="1" x14ac:dyDescent="0.25">
      <c r="A100" s="150"/>
      <c r="B100" s="118" t="s">
        <v>216</v>
      </c>
      <c r="C100" s="79"/>
      <c r="D100" s="79"/>
      <c r="E100" s="79">
        <v>500000</v>
      </c>
      <c r="F100" s="79"/>
      <c r="G100" s="116" t="s">
        <v>405</v>
      </c>
    </row>
    <row r="101" spans="1:9" ht="104.25" customHeight="1" x14ac:dyDescent="0.25">
      <c r="A101" s="150"/>
      <c r="B101" s="21" t="s">
        <v>217</v>
      </c>
      <c r="C101" s="79"/>
      <c r="D101" s="79"/>
      <c r="E101" s="79">
        <v>767690</v>
      </c>
      <c r="F101" s="79">
        <v>767690</v>
      </c>
      <c r="G101" s="171" t="s">
        <v>301</v>
      </c>
    </row>
    <row r="102" spans="1:9" ht="27.75" customHeight="1" x14ac:dyDescent="0.25">
      <c r="A102" s="150"/>
      <c r="B102" s="162" t="s">
        <v>218</v>
      </c>
      <c r="C102" s="136">
        <f>C103</f>
        <v>0</v>
      </c>
      <c r="D102" s="136">
        <f>D103</f>
        <v>0</v>
      </c>
      <c r="E102" s="136">
        <f>E103</f>
        <v>5644000</v>
      </c>
      <c r="F102" s="136">
        <f>F103</f>
        <v>5644000</v>
      </c>
      <c r="G102" s="121"/>
    </row>
    <row r="103" spans="1:9" ht="64.5" x14ac:dyDescent="0.25">
      <c r="A103" s="150"/>
      <c r="B103" s="21"/>
      <c r="C103" s="122"/>
      <c r="D103" s="122"/>
      <c r="E103" s="122">
        <v>5644000</v>
      </c>
      <c r="F103" s="122">
        <v>5644000</v>
      </c>
      <c r="G103" s="94" t="s">
        <v>302</v>
      </c>
    </row>
    <row r="104" spans="1:9" ht="40.5" x14ac:dyDescent="0.25">
      <c r="A104" s="211" t="s">
        <v>113</v>
      </c>
      <c r="B104" s="212" t="s">
        <v>114</v>
      </c>
      <c r="C104" s="213">
        <f>C107</f>
        <v>0</v>
      </c>
      <c r="D104" s="213">
        <f>D107</f>
        <v>0</v>
      </c>
      <c r="E104" s="213">
        <f>E107</f>
        <v>17720535</v>
      </c>
      <c r="F104" s="213">
        <f>F107</f>
        <v>0</v>
      </c>
      <c r="G104" s="185"/>
      <c r="H104" s="186">
        <v>17720535</v>
      </c>
      <c r="I104" s="186">
        <f>G104-H104</f>
        <v>-17720535</v>
      </c>
    </row>
    <row r="105" spans="1:9" ht="25.5" hidden="1" x14ac:dyDescent="0.2">
      <c r="A105" s="150"/>
      <c r="B105" s="61" t="s">
        <v>7</v>
      </c>
      <c r="C105" s="38"/>
      <c r="D105" s="38"/>
      <c r="E105" s="38"/>
      <c r="F105" s="38"/>
      <c r="G105" s="13"/>
    </row>
    <row r="106" spans="1:9" hidden="1" x14ac:dyDescent="0.2">
      <c r="A106" s="150"/>
      <c r="B106" s="51" t="s">
        <v>6</v>
      </c>
      <c r="C106" s="57"/>
      <c r="D106" s="57"/>
      <c r="E106" s="57"/>
      <c r="F106" s="57"/>
      <c r="G106" s="13"/>
    </row>
    <row r="107" spans="1:9" x14ac:dyDescent="0.2">
      <c r="A107" s="150"/>
      <c r="B107" s="56" t="s">
        <v>115</v>
      </c>
      <c r="C107" s="91">
        <f>C108+C109</f>
        <v>0</v>
      </c>
      <c r="D107" s="91">
        <f>D108+D109</f>
        <v>0</v>
      </c>
      <c r="E107" s="91">
        <f>E108+E109</f>
        <v>17720535</v>
      </c>
      <c r="F107" s="91">
        <f>F108+F109</f>
        <v>0</v>
      </c>
      <c r="G107" s="13"/>
    </row>
    <row r="108" spans="1:9" ht="38.25" x14ac:dyDescent="0.2">
      <c r="A108" s="150"/>
      <c r="B108" s="13"/>
      <c r="C108" s="2"/>
      <c r="D108" s="53"/>
      <c r="E108" s="57">
        <v>14183596</v>
      </c>
      <c r="F108" s="54"/>
      <c r="G108" s="13" t="s">
        <v>288</v>
      </c>
    </row>
    <row r="109" spans="1:9" ht="38.25" x14ac:dyDescent="0.2">
      <c r="A109" s="150"/>
      <c r="B109" s="13"/>
      <c r="D109" s="53"/>
      <c r="E109" s="57">
        <v>3536939</v>
      </c>
      <c r="F109" s="62"/>
      <c r="G109" s="13" t="s">
        <v>288</v>
      </c>
    </row>
    <row r="110" spans="1:9" ht="55.5" customHeight="1" x14ac:dyDescent="0.25">
      <c r="A110" s="211" t="s">
        <v>84</v>
      </c>
      <c r="B110" s="212" t="s">
        <v>85</v>
      </c>
      <c r="C110" s="88">
        <f>C111+C118+C121</f>
        <v>11110770</v>
      </c>
      <c r="D110" s="88">
        <f>D111+D118+D121</f>
        <v>139090099</v>
      </c>
      <c r="E110" s="88">
        <f>E111+E118+E121</f>
        <v>83597837</v>
      </c>
      <c r="F110" s="88">
        <f>F111+F118+F121</f>
        <v>87988571</v>
      </c>
      <c r="G110" s="191"/>
      <c r="H110" s="186">
        <v>145810135</v>
      </c>
      <c r="I110" s="186">
        <f>G110-H110</f>
        <v>-145810135</v>
      </c>
    </row>
    <row r="111" spans="1:9" ht="63" customHeight="1" x14ac:dyDescent="0.2">
      <c r="A111" s="150" t="s">
        <v>86</v>
      </c>
      <c r="B111" s="34" t="s">
        <v>87</v>
      </c>
      <c r="C111" s="77">
        <f>C112+C114+C116</f>
        <v>1122600</v>
      </c>
      <c r="D111" s="77">
        <f>D112+D114+D116</f>
        <v>0</v>
      </c>
      <c r="E111" s="77">
        <f>E112+E114+E116</f>
        <v>2209560</v>
      </c>
      <c r="F111" s="77">
        <f>F112+F114+F116</f>
        <v>2209560</v>
      </c>
      <c r="G111" s="13"/>
    </row>
    <row r="112" spans="1:9" ht="28.5" customHeight="1" x14ac:dyDescent="0.25">
      <c r="A112" s="150"/>
      <c r="B112" s="126" t="s">
        <v>221</v>
      </c>
      <c r="C112" s="99">
        <f>C113</f>
        <v>1122600</v>
      </c>
      <c r="D112" s="99">
        <f>D113</f>
        <v>0</v>
      </c>
      <c r="E112" s="99">
        <f>E113</f>
        <v>0</v>
      </c>
      <c r="F112" s="99">
        <f>F113</f>
        <v>0</v>
      </c>
      <c r="G112" s="13"/>
    </row>
    <row r="113" spans="1:9" ht="53.25" customHeight="1" x14ac:dyDescent="0.2">
      <c r="A113" s="150"/>
      <c r="B113" s="34"/>
      <c r="C113" s="119">
        <v>1122600</v>
      </c>
      <c r="D113" s="120"/>
      <c r="E113" s="120"/>
      <c r="F113" s="119"/>
      <c r="G113" s="163" t="s">
        <v>406</v>
      </c>
    </row>
    <row r="114" spans="1:9" ht="28.5" customHeight="1" x14ac:dyDescent="0.25">
      <c r="A114" s="150"/>
      <c r="B114" s="29" t="s">
        <v>79</v>
      </c>
      <c r="C114" s="99">
        <f>C115</f>
        <v>0</v>
      </c>
      <c r="D114" s="99">
        <f>D115</f>
        <v>0</v>
      </c>
      <c r="E114" s="99">
        <f>E115</f>
        <v>2209560</v>
      </c>
      <c r="F114" s="99">
        <f>F115</f>
        <v>2209560</v>
      </c>
      <c r="G114" s="163"/>
    </row>
    <row r="115" spans="1:9" ht="66" customHeight="1" x14ac:dyDescent="0.2">
      <c r="A115" s="150"/>
      <c r="B115" s="13"/>
      <c r="C115" s="119"/>
      <c r="D115" s="119"/>
      <c r="E115" s="119">
        <v>2209560</v>
      </c>
      <c r="F115" s="119">
        <v>2209560</v>
      </c>
      <c r="G115" s="163" t="s">
        <v>242</v>
      </c>
    </row>
    <row r="116" spans="1:9" ht="25.5" hidden="1" x14ac:dyDescent="0.2">
      <c r="A116" s="150"/>
      <c r="B116" s="25" t="s">
        <v>88</v>
      </c>
      <c r="C116" s="38"/>
      <c r="D116" s="38"/>
      <c r="E116" s="38"/>
      <c r="F116" s="38"/>
      <c r="G116" s="13"/>
    </row>
    <row r="117" spans="1:9" ht="76.5" hidden="1" x14ac:dyDescent="0.2">
      <c r="A117" s="150"/>
      <c r="B117" s="13" t="s">
        <v>89</v>
      </c>
      <c r="C117" s="18"/>
      <c r="D117" s="19"/>
      <c r="E117" s="19"/>
      <c r="F117" s="19"/>
      <c r="G117" s="13"/>
    </row>
    <row r="118" spans="1:9" ht="63.75" customHeight="1" x14ac:dyDescent="0.2">
      <c r="A118" s="31" t="s">
        <v>177</v>
      </c>
      <c r="B118" s="93" t="s">
        <v>407</v>
      </c>
      <c r="C118" s="96">
        <v>9988170</v>
      </c>
      <c r="D118" s="96">
        <v>139090099</v>
      </c>
      <c r="E118" s="96">
        <v>72033277</v>
      </c>
      <c r="F118" s="96">
        <v>72033277</v>
      </c>
      <c r="G118" s="13"/>
    </row>
    <row r="119" spans="1:9" ht="25.5" x14ac:dyDescent="0.25">
      <c r="A119" s="31"/>
      <c r="B119" s="24" t="s">
        <v>182</v>
      </c>
      <c r="C119" s="99">
        <v>9988170</v>
      </c>
      <c r="D119" s="99">
        <v>139090099</v>
      </c>
      <c r="E119" s="99">
        <v>72033277</v>
      </c>
      <c r="F119" s="99">
        <v>72033277</v>
      </c>
      <c r="G119" s="13"/>
    </row>
    <row r="120" spans="1:9" ht="96.75" customHeight="1" x14ac:dyDescent="0.2">
      <c r="A120" s="31"/>
      <c r="B120" s="13"/>
      <c r="C120" s="73">
        <v>9988170</v>
      </c>
      <c r="D120" s="73">
        <v>139090099</v>
      </c>
      <c r="E120" s="73">
        <v>72033277</v>
      </c>
      <c r="F120" s="73">
        <v>72033277</v>
      </c>
      <c r="G120" s="13" t="s">
        <v>178</v>
      </c>
    </row>
    <row r="121" spans="1:9" ht="27.75" customHeight="1" x14ac:dyDescent="0.2">
      <c r="A121" s="31" t="s">
        <v>179</v>
      </c>
      <c r="B121" s="93" t="s">
        <v>408</v>
      </c>
      <c r="C121" s="96">
        <f>C122</f>
        <v>0</v>
      </c>
      <c r="D121" s="96">
        <f>D122</f>
        <v>0</v>
      </c>
      <c r="E121" s="96">
        <f>E122</f>
        <v>9355000</v>
      </c>
      <c r="F121" s="96">
        <f>F122</f>
        <v>13745734</v>
      </c>
      <c r="G121" s="192"/>
    </row>
    <row r="122" spans="1:9" ht="25.5" x14ac:dyDescent="0.25">
      <c r="A122" s="31"/>
      <c r="B122" s="29" t="s">
        <v>182</v>
      </c>
      <c r="C122" s="99">
        <f>C123+C124</f>
        <v>0</v>
      </c>
      <c r="D122" s="99">
        <f>D123+D124</f>
        <v>0</v>
      </c>
      <c r="E122" s="99">
        <f>E123+E124</f>
        <v>9355000</v>
      </c>
      <c r="F122" s="99">
        <f>F123+F124</f>
        <v>13745734</v>
      </c>
      <c r="G122" s="192"/>
    </row>
    <row r="123" spans="1:9" ht="15" x14ac:dyDescent="0.2">
      <c r="A123" s="150"/>
      <c r="B123" s="97"/>
      <c r="C123" s="98"/>
      <c r="D123" s="98"/>
      <c r="E123" s="73"/>
      <c r="F123" s="73">
        <v>4390734</v>
      </c>
      <c r="G123" s="13" t="s">
        <v>180</v>
      </c>
    </row>
    <row r="124" spans="1:9" ht="28.5" customHeight="1" x14ac:dyDescent="0.2">
      <c r="A124" s="150"/>
      <c r="B124" s="109"/>
      <c r="C124" s="98"/>
      <c r="D124" s="98"/>
      <c r="E124" s="73">
        <v>9355000</v>
      </c>
      <c r="F124" s="73">
        <v>9355000</v>
      </c>
      <c r="G124" s="174" t="s">
        <v>181</v>
      </c>
    </row>
    <row r="125" spans="1:9" ht="40.5" x14ac:dyDescent="0.25">
      <c r="A125" s="211" t="s">
        <v>19</v>
      </c>
      <c r="B125" s="212" t="s">
        <v>20</v>
      </c>
      <c r="C125" s="88">
        <f>C126+C130</f>
        <v>0</v>
      </c>
      <c r="D125" s="88">
        <f>D126+D130</f>
        <v>0</v>
      </c>
      <c r="E125" s="88">
        <f>E126+E130</f>
        <v>3513961</v>
      </c>
      <c r="F125" s="88">
        <f>F126+F130</f>
        <v>3158400</v>
      </c>
      <c r="G125" s="189"/>
      <c r="H125" s="186">
        <v>355561</v>
      </c>
      <c r="I125" s="186">
        <f>G125-H125</f>
        <v>-355561</v>
      </c>
    </row>
    <row r="126" spans="1:9" ht="38.25" x14ac:dyDescent="0.2">
      <c r="A126" s="31" t="s">
        <v>21</v>
      </c>
      <c r="B126" s="39" t="s">
        <v>22</v>
      </c>
      <c r="C126" s="77">
        <f>C127</f>
        <v>0</v>
      </c>
      <c r="D126" s="77">
        <f>D127</f>
        <v>0</v>
      </c>
      <c r="E126" s="77">
        <f>E127</f>
        <v>395561</v>
      </c>
      <c r="F126" s="77">
        <f>F127</f>
        <v>871500</v>
      </c>
      <c r="G126" s="13"/>
    </row>
    <row r="127" spans="1:9" ht="38.25" customHeight="1" x14ac:dyDescent="0.25">
      <c r="A127" s="33"/>
      <c r="B127" s="32" t="s">
        <v>244</v>
      </c>
      <c r="C127" s="78">
        <f>C128+C129</f>
        <v>0</v>
      </c>
      <c r="D127" s="78">
        <f>D128+D129</f>
        <v>0</v>
      </c>
      <c r="E127" s="78">
        <f>E128+E129</f>
        <v>395561</v>
      </c>
      <c r="F127" s="78">
        <f>F128+F129</f>
        <v>871500</v>
      </c>
      <c r="G127" s="237" t="s">
        <v>409</v>
      </c>
    </row>
    <row r="128" spans="1:9" ht="25.5" x14ac:dyDescent="0.25">
      <c r="A128" s="34"/>
      <c r="B128" s="13" t="s">
        <v>139</v>
      </c>
      <c r="C128" s="79"/>
      <c r="D128" s="79"/>
      <c r="E128" s="79">
        <v>40000</v>
      </c>
      <c r="F128" s="79"/>
      <c r="G128" s="237"/>
    </row>
    <row r="129" spans="1:7" ht="51" x14ac:dyDescent="0.25">
      <c r="A129" s="34"/>
      <c r="B129" s="13" t="s">
        <v>140</v>
      </c>
      <c r="C129" s="79"/>
      <c r="D129" s="79"/>
      <c r="E129" s="79">
        <v>355561</v>
      </c>
      <c r="F129" s="79">
        <v>871500</v>
      </c>
      <c r="G129" s="236"/>
    </row>
    <row r="130" spans="1:7" ht="63.75" x14ac:dyDescent="0.2">
      <c r="A130" s="31" t="s">
        <v>145</v>
      </c>
      <c r="B130" s="34" t="s">
        <v>141</v>
      </c>
      <c r="C130" s="77">
        <f>C131</f>
        <v>0</v>
      </c>
      <c r="D130" s="77">
        <f>D131</f>
        <v>0</v>
      </c>
      <c r="E130" s="77">
        <f>E131</f>
        <v>3118400</v>
      </c>
      <c r="F130" s="77">
        <f>F131</f>
        <v>2286900</v>
      </c>
      <c r="G130" s="13"/>
    </row>
    <row r="131" spans="1:7" ht="25.5" x14ac:dyDescent="0.25">
      <c r="A131" s="34"/>
      <c r="B131" s="32" t="s">
        <v>244</v>
      </c>
      <c r="C131" s="79">
        <f>C132+C133+C134</f>
        <v>0</v>
      </c>
      <c r="D131" s="79">
        <f>D132+D133+D134</f>
        <v>0</v>
      </c>
      <c r="E131" s="79">
        <f>E132+E133+E134</f>
        <v>3118400</v>
      </c>
      <c r="F131" s="79">
        <f>F132+F133+F134</f>
        <v>2286900</v>
      </c>
      <c r="G131" s="75"/>
    </row>
    <row r="132" spans="1:7" ht="56.25" customHeight="1" x14ac:dyDescent="0.25">
      <c r="A132" s="34"/>
      <c r="B132" s="14" t="s">
        <v>146</v>
      </c>
      <c r="C132" s="79"/>
      <c r="D132" s="79"/>
      <c r="E132" s="79"/>
      <c r="F132" s="79">
        <v>2286900</v>
      </c>
      <c r="G132" s="238" t="s">
        <v>142</v>
      </c>
    </row>
    <row r="133" spans="1:7" ht="21" customHeight="1" x14ac:dyDescent="0.25">
      <c r="A133" s="34"/>
      <c r="B133" s="14" t="s">
        <v>143</v>
      </c>
      <c r="C133" s="79"/>
      <c r="D133" s="79"/>
      <c r="E133" s="79">
        <v>2286900</v>
      </c>
      <c r="F133" s="79"/>
      <c r="G133" s="238"/>
    </row>
    <row r="134" spans="1:7" ht="76.5" x14ac:dyDescent="0.25">
      <c r="A134" s="34"/>
      <c r="B134" s="14" t="s">
        <v>144</v>
      </c>
      <c r="C134" s="74"/>
      <c r="D134" s="74"/>
      <c r="E134" s="79">
        <v>831500</v>
      </c>
      <c r="F134" s="74"/>
      <c r="G134" s="153" t="s">
        <v>321</v>
      </c>
    </row>
    <row r="135" spans="1:7" ht="71.25" customHeight="1" x14ac:dyDescent="0.25">
      <c r="A135" s="214" t="s">
        <v>226</v>
      </c>
      <c r="B135" s="215" t="s">
        <v>222</v>
      </c>
      <c r="C135" s="216">
        <f>C136</f>
        <v>0</v>
      </c>
      <c r="D135" s="216">
        <f t="shared" ref="D135:F137" si="3">D136</f>
        <v>0</v>
      </c>
      <c r="E135" s="216">
        <f t="shared" si="3"/>
        <v>1075000</v>
      </c>
      <c r="F135" s="216">
        <f t="shared" si="3"/>
        <v>1075000</v>
      </c>
      <c r="G135" s="193"/>
    </row>
    <row r="136" spans="1:7" ht="67.5" customHeight="1" x14ac:dyDescent="0.2">
      <c r="A136" s="31" t="s">
        <v>227</v>
      </c>
      <c r="B136" s="127" t="s">
        <v>223</v>
      </c>
      <c r="C136" s="77">
        <f>C137</f>
        <v>0</v>
      </c>
      <c r="D136" s="77">
        <f t="shared" si="3"/>
        <v>0</v>
      </c>
      <c r="E136" s="77">
        <f t="shared" si="3"/>
        <v>1075000</v>
      </c>
      <c r="F136" s="77">
        <f t="shared" si="3"/>
        <v>1075000</v>
      </c>
      <c r="G136" s="164"/>
    </row>
    <row r="137" spans="1:7" ht="15" x14ac:dyDescent="0.25">
      <c r="A137" s="194"/>
      <c r="B137" s="128" t="s">
        <v>115</v>
      </c>
      <c r="C137" s="83">
        <f>C138</f>
        <v>0</v>
      </c>
      <c r="D137" s="83">
        <f t="shared" si="3"/>
        <v>0</v>
      </c>
      <c r="E137" s="83">
        <f t="shared" si="3"/>
        <v>1075000</v>
      </c>
      <c r="F137" s="83">
        <f t="shared" si="3"/>
        <v>1075000</v>
      </c>
      <c r="G137" s="164"/>
    </row>
    <row r="138" spans="1:7" ht="71.25" customHeight="1" x14ac:dyDescent="0.25">
      <c r="A138" s="195"/>
      <c r="B138" s="124" t="s">
        <v>224</v>
      </c>
      <c r="C138" s="79"/>
      <c r="D138" s="79"/>
      <c r="E138" s="79">
        <v>1075000</v>
      </c>
      <c r="F138" s="79">
        <v>1075000</v>
      </c>
      <c r="G138" s="153" t="s">
        <v>225</v>
      </c>
    </row>
    <row r="139" spans="1:7" ht="94.5" x14ac:dyDescent="0.25">
      <c r="A139" s="211" t="s">
        <v>23</v>
      </c>
      <c r="B139" s="212" t="s">
        <v>24</v>
      </c>
      <c r="C139" s="213">
        <f>C140+C143</f>
        <v>0</v>
      </c>
      <c r="D139" s="213">
        <f>D140+D143</f>
        <v>0</v>
      </c>
      <c r="E139" s="213">
        <f>E140+E143</f>
        <v>1720000</v>
      </c>
      <c r="F139" s="213">
        <f>F140+F143</f>
        <v>1720000</v>
      </c>
      <c r="G139" s="193"/>
    </row>
    <row r="140" spans="1:7" ht="42.75" customHeight="1" x14ac:dyDescent="0.2">
      <c r="A140" s="31" t="s">
        <v>148</v>
      </c>
      <c r="B140" s="165" t="s">
        <v>149</v>
      </c>
      <c r="C140" s="77">
        <f t="shared" ref="C140:F141" si="4">C141</f>
        <v>0</v>
      </c>
      <c r="D140" s="77">
        <f t="shared" si="4"/>
        <v>0</v>
      </c>
      <c r="E140" s="77">
        <f t="shared" si="4"/>
        <v>1685885</v>
      </c>
      <c r="F140" s="77">
        <f t="shared" si="4"/>
        <v>0</v>
      </c>
      <c r="G140" s="22"/>
    </row>
    <row r="141" spans="1:7" ht="25.5" x14ac:dyDescent="0.25">
      <c r="A141" s="150"/>
      <c r="B141" s="80" t="s">
        <v>147</v>
      </c>
      <c r="C141" s="83">
        <f t="shared" si="4"/>
        <v>0</v>
      </c>
      <c r="D141" s="83">
        <f t="shared" si="4"/>
        <v>0</v>
      </c>
      <c r="E141" s="83">
        <f t="shared" si="4"/>
        <v>1685885</v>
      </c>
      <c r="F141" s="83">
        <f t="shared" si="4"/>
        <v>0</v>
      </c>
      <c r="G141" s="151"/>
    </row>
    <row r="142" spans="1:7" ht="19.5" customHeight="1" x14ac:dyDescent="0.25">
      <c r="A142" s="150"/>
      <c r="B142" s="80"/>
      <c r="C142" s="30"/>
      <c r="D142" s="30"/>
      <c r="E142" s="79">
        <v>1685885</v>
      </c>
      <c r="F142" s="81"/>
      <c r="G142" s="182" t="s">
        <v>150</v>
      </c>
    </row>
    <row r="143" spans="1:7" ht="42" customHeight="1" x14ac:dyDescent="0.2">
      <c r="A143" s="31" t="s">
        <v>25</v>
      </c>
      <c r="B143" s="39" t="s">
        <v>26</v>
      </c>
      <c r="C143" s="77">
        <f>C144</f>
        <v>0</v>
      </c>
      <c r="D143" s="77">
        <f t="shared" ref="D143:F144" si="5">D144</f>
        <v>0</v>
      </c>
      <c r="E143" s="77">
        <f t="shared" si="5"/>
        <v>34115</v>
      </c>
      <c r="F143" s="77">
        <f t="shared" si="5"/>
        <v>1720000</v>
      </c>
      <c r="G143" s="13"/>
    </row>
    <row r="144" spans="1:7" ht="25.5" x14ac:dyDescent="0.25">
      <c r="A144" s="150"/>
      <c r="B144" s="80" t="s">
        <v>147</v>
      </c>
      <c r="C144" s="83">
        <f>C145</f>
        <v>0</v>
      </c>
      <c r="D144" s="83">
        <f t="shared" si="5"/>
        <v>0</v>
      </c>
      <c r="E144" s="83">
        <f>E145</f>
        <v>34115</v>
      </c>
      <c r="F144" s="83">
        <f>F145</f>
        <v>1720000</v>
      </c>
      <c r="G144" s="23"/>
    </row>
    <row r="145" spans="1:9" ht="15.75" customHeight="1" x14ac:dyDescent="0.25">
      <c r="A145" s="150"/>
      <c r="B145" s="14" t="s">
        <v>277</v>
      </c>
      <c r="C145" s="79"/>
      <c r="D145" s="79"/>
      <c r="E145" s="79">
        <v>34115</v>
      </c>
      <c r="F145" s="79">
        <v>1720000</v>
      </c>
      <c r="G145" s="15" t="s">
        <v>151</v>
      </c>
    </row>
    <row r="146" spans="1:9" ht="40.5" x14ac:dyDescent="0.25">
      <c r="A146" s="211" t="s">
        <v>43</v>
      </c>
      <c r="B146" s="217" t="s">
        <v>44</v>
      </c>
      <c r="C146" s="88">
        <f>C147+C154+C157</f>
        <v>0</v>
      </c>
      <c r="D146" s="88">
        <f>D147+D154+D157</f>
        <v>0</v>
      </c>
      <c r="E146" s="88">
        <f>E147+E154+E157</f>
        <v>314185695.19</v>
      </c>
      <c r="F146" s="88">
        <f>F147+F154+F157</f>
        <v>57762400.189999998</v>
      </c>
      <c r="G146" s="185"/>
      <c r="H146" s="186">
        <v>256423295</v>
      </c>
      <c r="I146" s="186">
        <f>G146-H146</f>
        <v>-256423295</v>
      </c>
    </row>
    <row r="147" spans="1:9" ht="38.25" x14ac:dyDescent="0.2">
      <c r="A147" s="150" t="s">
        <v>118</v>
      </c>
      <c r="B147" s="34" t="s">
        <v>119</v>
      </c>
      <c r="C147" s="77">
        <f>C148</f>
        <v>0</v>
      </c>
      <c r="D147" s="77">
        <f>D148</f>
        <v>0</v>
      </c>
      <c r="E147" s="77">
        <f>E148</f>
        <v>294994400.19</v>
      </c>
      <c r="F147" s="77">
        <f>F148</f>
        <v>20162400.190000001</v>
      </c>
      <c r="G147" s="13"/>
    </row>
    <row r="148" spans="1:9" ht="18" customHeight="1" x14ac:dyDescent="0.25">
      <c r="A148" s="150"/>
      <c r="B148" s="25" t="s">
        <v>116</v>
      </c>
      <c r="C148" s="83">
        <f>C149+C150+C151+C152+C153</f>
        <v>0</v>
      </c>
      <c r="D148" s="83">
        <f>D149+D150+D151+D152+D153</f>
        <v>0</v>
      </c>
      <c r="E148" s="83">
        <f>E149+E150+E151+E152+E153</f>
        <v>294994400.19</v>
      </c>
      <c r="F148" s="83">
        <f>F149+F150+F151+F152+F153</f>
        <v>20162400.190000001</v>
      </c>
      <c r="G148" s="65"/>
    </row>
    <row r="149" spans="1:9" ht="28.5" customHeight="1" x14ac:dyDescent="0.25">
      <c r="A149" s="150"/>
      <c r="B149" s="25"/>
      <c r="C149" s="83"/>
      <c r="D149" s="83"/>
      <c r="E149" s="79">
        <v>274234000</v>
      </c>
      <c r="F149" s="79"/>
      <c r="G149" s="15" t="s">
        <v>354</v>
      </c>
    </row>
    <row r="150" spans="1:9" ht="40.5" customHeight="1" x14ac:dyDescent="0.25">
      <c r="A150" s="150"/>
      <c r="B150" s="23"/>
      <c r="C150" s="18"/>
      <c r="D150" s="18"/>
      <c r="E150" s="79">
        <f>5889172.19+1305828-2000+503270+6691730</f>
        <v>14388000.190000001</v>
      </c>
      <c r="F150" s="79">
        <f>5889172.19+1305828+7195000</f>
        <v>14390000.190000001</v>
      </c>
      <c r="G150" s="15" t="s">
        <v>355</v>
      </c>
    </row>
    <row r="151" spans="1:9" ht="40.5" customHeight="1" x14ac:dyDescent="0.25">
      <c r="A151" s="150"/>
      <c r="B151" s="13"/>
      <c r="C151" s="79"/>
      <c r="D151" s="79"/>
      <c r="E151" s="79">
        <v>772400</v>
      </c>
      <c r="F151" s="79">
        <v>772400</v>
      </c>
      <c r="G151" s="15" t="s">
        <v>410</v>
      </c>
    </row>
    <row r="152" spans="1:9" ht="27.75" customHeight="1" x14ac:dyDescent="0.25">
      <c r="A152" s="150"/>
      <c r="B152" s="13"/>
      <c r="C152" s="79"/>
      <c r="D152" s="79"/>
      <c r="E152" s="79">
        <v>600000</v>
      </c>
      <c r="F152" s="79"/>
      <c r="G152" s="15" t="s">
        <v>310</v>
      </c>
    </row>
    <row r="153" spans="1:9" ht="71.25" customHeight="1" x14ac:dyDescent="0.25">
      <c r="A153" s="150"/>
      <c r="B153" s="13"/>
      <c r="C153" s="79"/>
      <c r="D153" s="79"/>
      <c r="E153" s="79">
        <v>5000000</v>
      </c>
      <c r="F153" s="79">
        <v>5000000</v>
      </c>
      <c r="G153" s="15" t="s">
        <v>411</v>
      </c>
    </row>
    <row r="154" spans="1:9" ht="55.5" customHeight="1" x14ac:dyDescent="0.2">
      <c r="A154" s="31" t="s">
        <v>183</v>
      </c>
      <c r="B154" s="100" t="s">
        <v>412</v>
      </c>
      <c r="C154" s="96">
        <f t="shared" ref="C154:F155" si="6">C155</f>
        <v>0</v>
      </c>
      <c r="D154" s="96">
        <f t="shared" si="6"/>
        <v>0</v>
      </c>
      <c r="E154" s="96">
        <f t="shared" si="6"/>
        <v>591295</v>
      </c>
      <c r="F154" s="96">
        <f t="shared" si="6"/>
        <v>0</v>
      </c>
      <c r="G154" s="15"/>
    </row>
    <row r="155" spans="1:9" ht="25.5" x14ac:dyDescent="0.25">
      <c r="A155" s="31"/>
      <c r="B155" s="29" t="s">
        <v>182</v>
      </c>
      <c r="C155" s="99">
        <f t="shared" si="6"/>
        <v>0</v>
      </c>
      <c r="D155" s="99">
        <f t="shared" si="6"/>
        <v>0</v>
      </c>
      <c r="E155" s="99">
        <f t="shared" si="6"/>
        <v>591295</v>
      </c>
      <c r="F155" s="99">
        <f t="shared" si="6"/>
        <v>0</v>
      </c>
      <c r="G155" s="190"/>
    </row>
    <row r="156" spans="1:9" ht="26.25" customHeight="1" x14ac:dyDescent="0.25">
      <c r="A156" s="150"/>
      <c r="B156" s="13"/>
      <c r="C156" s="102"/>
      <c r="D156" s="102"/>
      <c r="E156" s="101">
        <v>591295</v>
      </c>
      <c r="F156" s="102"/>
      <c r="G156" s="151" t="s">
        <v>384</v>
      </c>
    </row>
    <row r="157" spans="1:9" ht="38.25" x14ac:dyDescent="0.2">
      <c r="A157" s="150" t="s">
        <v>45</v>
      </c>
      <c r="B157" s="37" t="s">
        <v>46</v>
      </c>
      <c r="C157" s="77">
        <f>C158+C160+C163</f>
        <v>0</v>
      </c>
      <c r="D157" s="77">
        <f>D158+D160+D163</f>
        <v>0</v>
      </c>
      <c r="E157" s="77">
        <f>E158+E160+E163</f>
        <v>18600000</v>
      </c>
      <c r="F157" s="77">
        <f>F158+F160+F163</f>
        <v>37600000</v>
      </c>
      <c r="G157" s="15"/>
    </row>
    <row r="158" spans="1:9" ht="15" x14ac:dyDescent="0.25">
      <c r="A158" s="150"/>
      <c r="B158" s="25" t="s">
        <v>115</v>
      </c>
      <c r="C158" s="99">
        <f>C159</f>
        <v>0</v>
      </c>
      <c r="D158" s="99">
        <f>D159</f>
        <v>0</v>
      </c>
      <c r="E158" s="99">
        <f>E159</f>
        <v>400000</v>
      </c>
      <c r="F158" s="99">
        <f>F159</f>
        <v>0</v>
      </c>
      <c r="G158" s="13"/>
    </row>
    <row r="159" spans="1:9" ht="25.5" x14ac:dyDescent="0.25">
      <c r="A159" s="150"/>
      <c r="B159" s="13"/>
      <c r="C159" s="79"/>
      <c r="D159" s="79"/>
      <c r="E159" s="79">
        <v>400000</v>
      </c>
      <c r="F159" s="79"/>
      <c r="G159" s="13" t="s">
        <v>356</v>
      </c>
    </row>
    <row r="160" spans="1:9" ht="25.5" x14ac:dyDescent="0.25">
      <c r="A160" s="150"/>
      <c r="B160" s="29" t="s">
        <v>249</v>
      </c>
      <c r="C160" s="99">
        <f>C161+C162</f>
        <v>0</v>
      </c>
      <c r="D160" s="99">
        <f>D161+D162</f>
        <v>0</v>
      </c>
      <c r="E160" s="99">
        <f>E161+E162</f>
        <v>18200000</v>
      </c>
      <c r="F160" s="99">
        <f>F161+F162</f>
        <v>37200000</v>
      </c>
      <c r="G160" s="151"/>
    </row>
    <row r="161" spans="1:9" ht="29.25" customHeight="1" x14ac:dyDescent="0.25">
      <c r="A161" s="150"/>
      <c r="B161" s="47"/>
      <c r="C161" s="23"/>
      <c r="D161" s="23"/>
      <c r="E161" s="79">
        <f>3200000+15000000</f>
        <v>18200000</v>
      </c>
      <c r="F161" s="79"/>
      <c r="G161" s="47" t="s">
        <v>323</v>
      </c>
    </row>
    <row r="162" spans="1:9" ht="56.25" customHeight="1" x14ac:dyDescent="0.25">
      <c r="A162" s="150"/>
      <c r="B162" s="13"/>
      <c r="C162" s="13"/>
      <c r="D162" s="13"/>
      <c r="E162" s="79"/>
      <c r="F162" s="79">
        <f>3200000+19000000+15000000</f>
        <v>37200000</v>
      </c>
      <c r="G162" s="13" t="s">
        <v>413</v>
      </c>
    </row>
    <row r="163" spans="1:9" ht="18.75" customHeight="1" x14ac:dyDescent="0.25">
      <c r="A163" s="150"/>
      <c r="B163" s="25" t="s">
        <v>47</v>
      </c>
      <c r="C163" s="99">
        <f>C164</f>
        <v>0</v>
      </c>
      <c r="D163" s="99">
        <f>D164</f>
        <v>0</v>
      </c>
      <c r="E163" s="99">
        <f>E164</f>
        <v>0</v>
      </c>
      <c r="F163" s="99">
        <f>F164</f>
        <v>400000</v>
      </c>
      <c r="G163" s="15"/>
    </row>
    <row r="164" spans="1:9" ht="30.75" customHeight="1" x14ac:dyDescent="0.2">
      <c r="A164" s="13"/>
      <c r="B164" s="13"/>
      <c r="C164" s="13"/>
      <c r="D164" s="13"/>
      <c r="E164" s="13"/>
      <c r="F164" s="18">
        <v>400000</v>
      </c>
      <c r="G164" s="13" t="s">
        <v>240</v>
      </c>
    </row>
    <row r="165" spans="1:9" ht="40.5" x14ac:dyDescent="0.25">
      <c r="A165" s="211" t="s">
        <v>10</v>
      </c>
      <c r="B165" s="217" t="s">
        <v>11</v>
      </c>
      <c r="C165" s="213">
        <f>C166+C170+C175+C179</f>
        <v>-529100</v>
      </c>
      <c r="D165" s="213">
        <f>D166+D170+D175+D179</f>
        <v>0</v>
      </c>
      <c r="E165" s="213">
        <f>E166+E170+E175+E179</f>
        <v>25223750</v>
      </c>
      <c r="F165" s="213">
        <f>F166+F170+F175+F179</f>
        <v>25223750</v>
      </c>
      <c r="G165" s="185"/>
      <c r="H165" s="186">
        <v>-529100</v>
      </c>
      <c r="I165" s="186">
        <f>G165-H165</f>
        <v>529100</v>
      </c>
    </row>
    <row r="166" spans="1:9" ht="63.75" x14ac:dyDescent="0.2">
      <c r="A166" s="31" t="s">
        <v>187</v>
      </c>
      <c r="B166" s="13" t="s">
        <v>188</v>
      </c>
      <c r="C166" s="77">
        <f>SUM(C167)</f>
        <v>-529100</v>
      </c>
      <c r="D166" s="77">
        <f>SUM(D167)</f>
        <v>0</v>
      </c>
      <c r="E166" s="77">
        <f>SUM(E167)</f>
        <v>10593300</v>
      </c>
      <c r="F166" s="77">
        <f>SUM(F167)</f>
        <v>10593300</v>
      </c>
      <c r="G166" s="15"/>
    </row>
    <row r="167" spans="1:9" ht="41.25" customHeight="1" x14ac:dyDescent="0.25">
      <c r="A167" s="130"/>
      <c r="B167" s="29" t="s">
        <v>296</v>
      </c>
      <c r="C167" s="83">
        <f>C168+C170+C169</f>
        <v>-529100</v>
      </c>
      <c r="D167" s="83">
        <f>D168+D170+D169</f>
        <v>0</v>
      </c>
      <c r="E167" s="83">
        <f>E168+E170+E169</f>
        <v>10593300</v>
      </c>
      <c r="F167" s="83">
        <f>F168+F170+F169</f>
        <v>10593300</v>
      </c>
      <c r="G167" s="133"/>
    </row>
    <row r="168" spans="1:9" ht="42.75" customHeight="1" x14ac:dyDescent="0.25">
      <c r="A168" s="13"/>
      <c r="B168" s="174"/>
      <c r="C168" s="79">
        <v>-529100</v>
      </c>
      <c r="D168" s="79"/>
      <c r="E168" s="79"/>
      <c r="F168" s="79"/>
      <c r="G168" s="47" t="s">
        <v>414</v>
      </c>
    </row>
    <row r="169" spans="1:9" ht="51.75" customHeight="1" x14ac:dyDescent="0.25">
      <c r="A169" s="13"/>
      <c r="B169" s="174"/>
      <c r="C169" s="79"/>
      <c r="D169" s="79"/>
      <c r="E169" s="79">
        <v>10053600</v>
      </c>
      <c r="F169" s="79">
        <v>10053600</v>
      </c>
      <c r="G169" s="47" t="s">
        <v>440</v>
      </c>
    </row>
    <row r="170" spans="1:9" ht="64.5" customHeight="1" x14ac:dyDescent="0.2">
      <c r="A170" s="28" t="s">
        <v>152</v>
      </c>
      <c r="B170" s="39" t="s">
        <v>295</v>
      </c>
      <c r="C170" s="77">
        <f>C171</f>
        <v>0</v>
      </c>
      <c r="D170" s="77">
        <f>D171</f>
        <v>0</v>
      </c>
      <c r="E170" s="77">
        <f>E171</f>
        <v>539700</v>
      </c>
      <c r="F170" s="77">
        <f>F171</f>
        <v>539700</v>
      </c>
      <c r="G170" s="13"/>
    </row>
    <row r="171" spans="1:9" ht="43.5" customHeight="1" x14ac:dyDescent="0.25">
      <c r="A171" s="84"/>
      <c r="B171" s="32" t="s">
        <v>153</v>
      </c>
      <c r="C171" s="83">
        <f>C172+C173+C174</f>
        <v>0</v>
      </c>
      <c r="D171" s="83">
        <f>D172+D173+D174</f>
        <v>0</v>
      </c>
      <c r="E171" s="83">
        <f>E172+E173+E174</f>
        <v>539700</v>
      </c>
      <c r="F171" s="83">
        <f>F172+F173+F174</f>
        <v>539700</v>
      </c>
      <c r="G171" s="24"/>
    </row>
    <row r="172" spans="1:9" ht="80.25" customHeight="1" x14ac:dyDescent="0.25">
      <c r="A172" s="28"/>
      <c r="B172" s="14" t="s">
        <v>154</v>
      </c>
      <c r="C172" s="79"/>
      <c r="D172" s="79"/>
      <c r="E172" s="79">
        <v>153400</v>
      </c>
      <c r="F172" s="79">
        <v>153400</v>
      </c>
      <c r="G172" s="174" t="s">
        <v>441</v>
      </c>
    </row>
    <row r="173" spans="1:9" ht="129.75" customHeight="1" x14ac:dyDescent="0.25">
      <c r="A173" s="28"/>
      <c r="B173" s="14" t="s">
        <v>155</v>
      </c>
      <c r="C173" s="79"/>
      <c r="D173" s="79"/>
      <c r="E173" s="79">
        <v>190300</v>
      </c>
      <c r="F173" s="79">
        <v>190300</v>
      </c>
      <c r="G173" s="174" t="s">
        <v>441</v>
      </c>
    </row>
    <row r="174" spans="1:9" ht="66.75" customHeight="1" x14ac:dyDescent="0.25">
      <c r="A174" s="28"/>
      <c r="B174" s="152" t="s">
        <v>415</v>
      </c>
      <c r="C174" s="79"/>
      <c r="D174" s="79"/>
      <c r="E174" s="79">
        <v>196000</v>
      </c>
      <c r="F174" s="79">
        <v>196000</v>
      </c>
      <c r="G174" s="174" t="s">
        <v>416</v>
      </c>
    </row>
    <row r="175" spans="1:9" ht="51" x14ac:dyDescent="0.2">
      <c r="A175" s="31" t="s">
        <v>12</v>
      </c>
      <c r="B175" s="34" t="s">
        <v>13</v>
      </c>
      <c r="C175" s="77">
        <f>C176</f>
        <v>0</v>
      </c>
      <c r="D175" s="77">
        <f>D176</f>
        <v>0</v>
      </c>
      <c r="E175" s="77">
        <f>E176</f>
        <v>9790750</v>
      </c>
      <c r="F175" s="77">
        <f>F176</f>
        <v>9790750</v>
      </c>
      <c r="G175" s="15"/>
    </row>
    <row r="176" spans="1:9" ht="41.25" customHeight="1" x14ac:dyDescent="0.2">
      <c r="A176" s="130"/>
      <c r="B176" s="29" t="s">
        <v>296</v>
      </c>
      <c r="C176" s="91">
        <f>C177+C178</f>
        <v>0</v>
      </c>
      <c r="D176" s="91">
        <f>D177+D178</f>
        <v>0</v>
      </c>
      <c r="E176" s="91">
        <f>E177+E178</f>
        <v>9790750</v>
      </c>
      <c r="F176" s="91">
        <f>F177+F178</f>
        <v>9790750</v>
      </c>
      <c r="G176" s="133"/>
    </row>
    <row r="177" spans="1:9" ht="40.5" customHeight="1" x14ac:dyDescent="0.25">
      <c r="A177" s="13"/>
      <c r="B177" s="13"/>
      <c r="C177" s="79"/>
      <c r="D177" s="79"/>
      <c r="E177" s="79"/>
      <c r="F177" s="79">
        <f>214425+785575</f>
        <v>1000000</v>
      </c>
      <c r="G177" s="133" t="s">
        <v>305</v>
      </c>
    </row>
    <row r="178" spans="1:9" ht="54" customHeight="1" x14ac:dyDescent="0.25">
      <c r="A178" s="13"/>
      <c r="B178" s="13"/>
      <c r="C178" s="79"/>
      <c r="D178" s="79"/>
      <c r="E178" s="79">
        <f>7336423+2454327</f>
        <v>9790750</v>
      </c>
      <c r="F178" s="79">
        <f>7121998+1668752</f>
        <v>8790750</v>
      </c>
      <c r="G178" s="133" t="s">
        <v>306</v>
      </c>
    </row>
    <row r="179" spans="1:9" ht="51" x14ac:dyDescent="0.2">
      <c r="A179" s="31" t="s">
        <v>14</v>
      </c>
      <c r="B179" s="34" t="s">
        <v>15</v>
      </c>
      <c r="C179" s="85">
        <f t="shared" ref="C179:F180" si="7">C180</f>
        <v>0</v>
      </c>
      <c r="D179" s="85">
        <f t="shared" si="7"/>
        <v>0</v>
      </c>
      <c r="E179" s="85">
        <f t="shared" si="7"/>
        <v>4300000</v>
      </c>
      <c r="F179" s="85">
        <f t="shared" si="7"/>
        <v>4300000</v>
      </c>
      <c r="G179" s="133"/>
    </row>
    <row r="180" spans="1:9" ht="43.5" customHeight="1" x14ac:dyDescent="0.25">
      <c r="A180" s="150"/>
      <c r="B180" s="29" t="s">
        <v>296</v>
      </c>
      <c r="C180" s="78">
        <f t="shared" si="7"/>
        <v>0</v>
      </c>
      <c r="D180" s="78">
        <f t="shared" si="7"/>
        <v>0</v>
      </c>
      <c r="E180" s="78">
        <f t="shared" si="7"/>
        <v>4300000</v>
      </c>
      <c r="F180" s="78">
        <f t="shared" si="7"/>
        <v>4300000</v>
      </c>
      <c r="G180" s="133"/>
    </row>
    <row r="181" spans="1:9" ht="54.75" customHeight="1" x14ac:dyDescent="0.25">
      <c r="A181" s="150"/>
      <c r="B181" s="13"/>
      <c r="C181" s="79"/>
      <c r="D181" s="79"/>
      <c r="E181" s="79">
        <f>767888+3532112</f>
        <v>4300000</v>
      </c>
      <c r="F181" s="79">
        <f>767888+3532112</f>
        <v>4300000</v>
      </c>
      <c r="G181" s="133" t="s">
        <v>357</v>
      </c>
    </row>
    <row r="182" spans="1:9" ht="40.5" x14ac:dyDescent="0.25">
      <c r="A182" s="211" t="s">
        <v>120</v>
      </c>
      <c r="B182" s="217" t="s">
        <v>121</v>
      </c>
      <c r="C182" s="213">
        <f>C183+C187+C192</f>
        <v>0</v>
      </c>
      <c r="D182" s="213">
        <f>D183+D187+D192</f>
        <v>0</v>
      </c>
      <c r="E182" s="213">
        <f>E183+E187+E192</f>
        <v>103483443</v>
      </c>
      <c r="F182" s="213">
        <f>F183+F187+F192</f>
        <v>69343360</v>
      </c>
      <c r="G182" s="196"/>
      <c r="H182" s="186">
        <v>34140083</v>
      </c>
      <c r="I182" s="186">
        <f>G182-H182</f>
        <v>-34140083</v>
      </c>
    </row>
    <row r="183" spans="1:9" ht="48.75" customHeight="1" x14ac:dyDescent="0.2">
      <c r="A183" s="68" t="s">
        <v>122</v>
      </c>
      <c r="B183" s="66" t="s">
        <v>123</v>
      </c>
      <c r="C183" s="77">
        <f>C184</f>
        <v>0</v>
      </c>
      <c r="D183" s="77">
        <f>D184</f>
        <v>0</v>
      </c>
      <c r="E183" s="77">
        <f>E184</f>
        <v>45479360</v>
      </c>
      <c r="F183" s="77">
        <f>F184</f>
        <v>358360</v>
      </c>
      <c r="G183" s="12"/>
    </row>
    <row r="184" spans="1:9" ht="27.75" customHeight="1" x14ac:dyDescent="0.2">
      <c r="A184" s="68"/>
      <c r="B184" s="29" t="s">
        <v>417</v>
      </c>
      <c r="C184" s="91">
        <f>C185+C186</f>
        <v>0</v>
      </c>
      <c r="D184" s="91">
        <f>D185+D186</f>
        <v>0</v>
      </c>
      <c r="E184" s="91">
        <f>E185+E186</f>
        <v>45479360</v>
      </c>
      <c r="F184" s="91">
        <f>F185+F186</f>
        <v>358360</v>
      </c>
      <c r="G184" s="12"/>
    </row>
    <row r="185" spans="1:9" ht="38.25" x14ac:dyDescent="0.25">
      <c r="A185" s="150"/>
      <c r="B185" s="12"/>
      <c r="C185" s="18"/>
      <c r="D185" s="18"/>
      <c r="E185" s="122">
        <v>45121000</v>
      </c>
      <c r="F185" s="79"/>
      <c r="G185" s="140" t="s">
        <v>358</v>
      </c>
    </row>
    <row r="186" spans="1:9" ht="38.25" x14ac:dyDescent="0.2">
      <c r="A186" s="150"/>
      <c r="B186" s="13"/>
      <c r="C186" s="18"/>
      <c r="D186" s="18"/>
      <c r="E186" s="57">
        <v>358360</v>
      </c>
      <c r="F186" s="57">
        <v>358360</v>
      </c>
      <c r="G186" s="12" t="s">
        <v>359</v>
      </c>
    </row>
    <row r="187" spans="1:9" ht="63.75" x14ac:dyDescent="0.2">
      <c r="A187" s="68" t="s">
        <v>125</v>
      </c>
      <c r="B187" s="66" t="s">
        <v>126</v>
      </c>
      <c r="C187" s="85">
        <f>C190+C188</f>
        <v>0</v>
      </c>
      <c r="D187" s="85">
        <f>D190+D188</f>
        <v>0</v>
      </c>
      <c r="E187" s="85">
        <f>E190+E188</f>
        <v>58004083</v>
      </c>
      <c r="F187" s="85">
        <f>F190+F188</f>
        <v>68985000</v>
      </c>
      <c r="G187" s="197"/>
    </row>
    <row r="188" spans="1:9" ht="15" x14ac:dyDescent="0.25">
      <c r="A188" s="68"/>
      <c r="B188" s="29" t="s">
        <v>115</v>
      </c>
      <c r="C188" s="78">
        <f>C189</f>
        <v>0</v>
      </c>
      <c r="D188" s="78">
        <f>D189</f>
        <v>0</v>
      </c>
      <c r="E188" s="78">
        <f>E189</f>
        <v>13004083</v>
      </c>
      <c r="F188" s="78">
        <f>F189</f>
        <v>0</v>
      </c>
      <c r="G188" s="197"/>
    </row>
    <row r="189" spans="1:9" ht="70.5" customHeight="1" x14ac:dyDescent="0.2">
      <c r="A189" s="68"/>
      <c r="B189" s="29" t="s">
        <v>270</v>
      </c>
      <c r="C189" s="85"/>
      <c r="D189" s="85"/>
      <c r="E189" s="57">
        <v>13004083</v>
      </c>
      <c r="F189" s="85"/>
      <c r="G189" s="12" t="s">
        <v>289</v>
      </c>
    </row>
    <row r="190" spans="1:9" ht="27" customHeight="1" x14ac:dyDescent="0.25">
      <c r="A190" s="150"/>
      <c r="B190" s="29" t="s">
        <v>182</v>
      </c>
      <c r="C190" s="78">
        <f>C191</f>
        <v>0</v>
      </c>
      <c r="D190" s="78">
        <f>D191</f>
        <v>0</v>
      </c>
      <c r="E190" s="78">
        <f>E191</f>
        <v>45000000</v>
      </c>
      <c r="F190" s="78">
        <f>F191</f>
        <v>68985000</v>
      </c>
      <c r="G190" s="12"/>
    </row>
    <row r="191" spans="1:9" ht="52.5" customHeight="1" x14ac:dyDescent="0.25">
      <c r="A191" s="150"/>
      <c r="B191" s="13"/>
      <c r="C191" s="76"/>
      <c r="D191" s="76"/>
      <c r="E191" s="76">
        <v>45000000</v>
      </c>
      <c r="F191" s="76">
        <v>68985000</v>
      </c>
      <c r="G191" s="15" t="s">
        <v>360</v>
      </c>
    </row>
    <row r="192" spans="1:9" ht="39" hidden="1" customHeight="1" x14ac:dyDescent="0.2">
      <c r="A192" s="68" t="s">
        <v>127</v>
      </c>
      <c r="B192" s="67" t="s">
        <v>128</v>
      </c>
      <c r="C192" s="19"/>
      <c r="D192" s="19"/>
      <c r="E192" s="19"/>
      <c r="F192" s="19"/>
      <c r="G192" s="21"/>
    </row>
    <row r="193" spans="1:9" ht="25.5" hidden="1" x14ac:dyDescent="0.2">
      <c r="A193" s="64"/>
      <c r="B193" s="29" t="s">
        <v>124</v>
      </c>
      <c r="C193" s="38"/>
      <c r="D193" s="38"/>
      <c r="E193" s="38"/>
      <c r="F193" s="38"/>
      <c r="G193" s="21"/>
    </row>
    <row r="194" spans="1:9" ht="25.5" hidden="1" x14ac:dyDescent="0.2">
      <c r="A194" s="150"/>
      <c r="B194" s="13" t="s">
        <v>8</v>
      </c>
      <c r="C194" s="18"/>
      <c r="D194" s="18"/>
      <c r="E194" s="18"/>
      <c r="F194" s="18"/>
      <c r="G194" s="12"/>
    </row>
    <row r="195" spans="1:9" hidden="1" x14ac:dyDescent="0.2">
      <c r="A195" s="150"/>
      <c r="B195" s="13"/>
      <c r="C195" s="53"/>
      <c r="D195" s="53"/>
      <c r="E195" s="53"/>
      <c r="F195" s="53"/>
      <c r="G195" s="12"/>
    </row>
    <row r="196" spans="1:9" ht="54" x14ac:dyDescent="0.25">
      <c r="A196" s="211" t="s">
        <v>69</v>
      </c>
      <c r="B196" s="217" t="s">
        <v>70</v>
      </c>
      <c r="C196" s="88">
        <f>C197+C201+C208+C211</f>
        <v>0</v>
      </c>
      <c r="D196" s="88">
        <f>D197+D201+D208+D211</f>
        <v>0</v>
      </c>
      <c r="E196" s="88">
        <f>E197+E201+E208+E211</f>
        <v>482082852</v>
      </c>
      <c r="F196" s="88">
        <f>F197+F201+F208+F211</f>
        <v>460082852</v>
      </c>
      <c r="G196" s="196"/>
      <c r="H196" s="186">
        <v>22000000</v>
      </c>
      <c r="I196" s="186">
        <f>G196-H196</f>
        <v>-22000000</v>
      </c>
    </row>
    <row r="197" spans="1:9" ht="68.25" customHeight="1" x14ac:dyDescent="0.2">
      <c r="A197" s="31" t="s">
        <v>71</v>
      </c>
      <c r="B197" s="34" t="s">
        <v>418</v>
      </c>
      <c r="C197" s="85">
        <f>C198</f>
        <v>0</v>
      </c>
      <c r="D197" s="85">
        <f>D198</f>
        <v>0</v>
      </c>
      <c r="E197" s="85">
        <f>E198</f>
        <v>72007640</v>
      </c>
      <c r="F197" s="85">
        <f>F198</f>
        <v>447007640</v>
      </c>
      <c r="G197" s="15"/>
    </row>
    <row r="198" spans="1:9" ht="30" customHeight="1" x14ac:dyDescent="0.25">
      <c r="A198" s="130"/>
      <c r="B198" s="29" t="s">
        <v>171</v>
      </c>
      <c r="C198" s="78">
        <f>C199+C200</f>
        <v>0</v>
      </c>
      <c r="D198" s="78">
        <f>D199+D200</f>
        <v>0</v>
      </c>
      <c r="E198" s="78">
        <f>E199+E200</f>
        <v>72007640</v>
      </c>
      <c r="F198" s="78">
        <f>F199+F200</f>
        <v>447007640</v>
      </c>
      <c r="G198" s="133"/>
    </row>
    <row r="199" spans="1:9" ht="67.5" customHeight="1" x14ac:dyDescent="0.25">
      <c r="A199" s="130"/>
      <c r="B199" s="174" t="s">
        <v>290</v>
      </c>
      <c r="C199" s="76"/>
      <c r="D199" s="76"/>
      <c r="E199" s="79"/>
      <c r="F199" s="79">
        <v>375000000</v>
      </c>
      <c r="G199" s="13" t="s">
        <v>419</v>
      </c>
    </row>
    <row r="200" spans="1:9" ht="54" customHeight="1" x14ac:dyDescent="0.25">
      <c r="A200" s="130"/>
      <c r="B200" s="47" t="s">
        <v>271</v>
      </c>
      <c r="C200" s="76"/>
      <c r="D200" s="76"/>
      <c r="E200" s="57">
        <v>72007640</v>
      </c>
      <c r="F200" s="57">
        <v>72007640</v>
      </c>
      <c r="G200" s="144" t="s">
        <v>324</v>
      </c>
    </row>
    <row r="201" spans="1:9" ht="54.75" customHeight="1" x14ac:dyDescent="0.25">
      <c r="A201" s="31" t="s">
        <v>73</v>
      </c>
      <c r="B201" s="34" t="s">
        <v>420</v>
      </c>
      <c r="C201" s="88">
        <f>C202</f>
        <v>0</v>
      </c>
      <c r="D201" s="88">
        <f>D202</f>
        <v>0</v>
      </c>
      <c r="E201" s="88">
        <f>E202</f>
        <v>34792645</v>
      </c>
      <c r="F201" s="88">
        <f>F202</f>
        <v>12792645</v>
      </c>
      <c r="G201" s="44"/>
    </row>
    <row r="202" spans="1:9" ht="30.75" customHeight="1" x14ac:dyDescent="0.25">
      <c r="A202" s="46"/>
      <c r="B202" s="29" t="s">
        <v>171</v>
      </c>
      <c r="C202" s="78">
        <f>C203+C204+C205+C206+C207</f>
        <v>0</v>
      </c>
      <c r="D202" s="78">
        <f>D203+D204+D205+D206+D207</f>
        <v>0</v>
      </c>
      <c r="E202" s="78">
        <f>E203+E204+E205+E206+E207</f>
        <v>34792645</v>
      </c>
      <c r="F202" s="78">
        <f>F203+F204+F205+F206+F207</f>
        <v>12792645</v>
      </c>
      <c r="G202" s="42"/>
    </row>
    <row r="203" spans="1:9" ht="70.5" customHeight="1" x14ac:dyDescent="0.2">
      <c r="A203" s="46"/>
      <c r="B203" s="174" t="s">
        <v>74</v>
      </c>
      <c r="C203" s="17"/>
      <c r="D203" s="17"/>
      <c r="E203" s="113">
        <v>22000000</v>
      </c>
      <c r="F203" s="113">
        <v>0</v>
      </c>
      <c r="G203" s="13" t="s">
        <v>250</v>
      </c>
    </row>
    <row r="204" spans="1:9" ht="69" customHeight="1" x14ac:dyDescent="0.2">
      <c r="A204" s="46"/>
      <c r="B204" s="47" t="s">
        <v>74</v>
      </c>
      <c r="C204" s="17"/>
      <c r="D204" s="17"/>
      <c r="E204" s="57">
        <v>12792645</v>
      </c>
      <c r="F204" s="166">
        <v>11148195</v>
      </c>
      <c r="G204" s="230" t="s">
        <v>308</v>
      </c>
    </row>
    <row r="205" spans="1:9" ht="102" x14ac:dyDescent="0.2">
      <c r="A205" s="46"/>
      <c r="B205" s="47" t="s">
        <v>272</v>
      </c>
      <c r="C205" s="17"/>
      <c r="D205" s="17"/>
      <c r="E205" s="148"/>
      <c r="F205" s="166">
        <v>1644450</v>
      </c>
      <c r="G205" s="231"/>
    </row>
    <row r="206" spans="1:9" ht="66.75" customHeight="1" x14ac:dyDescent="0.2">
      <c r="A206" s="43"/>
      <c r="B206" s="174" t="s">
        <v>74</v>
      </c>
      <c r="C206" s="17"/>
      <c r="D206" s="17"/>
      <c r="E206" s="17"/>
      <c r="F206" s="17"/>
      <c r="G206" s="226" t="s">
        <v>325</v>
      </c>
    </row>
    <row r="207" spans="1:9" ht="114.75" x14ac:dyDescent="0.2">
      <c r="A207" s="40"/>
      <c r="B207" s="174" t="s">
        <v>184</v>
      </c>
      <c r="C207" s="17"/>
      <c r="D207" s="17"/>
      <c r="E207" s="17"/>
      <c r="F207" s="17"/>
      <c r="G207" s="227"/>
    </row>
    <row r="208" spans="1:9" ht="64.5" customHeight="1" x14ac:dyDescent="0.25">
      <c r="A208" s="28" t="s">
        <v>169</v>
      </c>
      <c r="B208" s="37" t="s">
        <v>170</v>
      </c>
      <c r="C208" s="88">
        <f t="shared" ref="C208:F209" si="8">C209</f>
        <v>0</v>
      </c>
      <c r="D208" s="88">
        <f t="shared" si="8"/>
        <v>0</v>
      </c>
      <c r="E208" s="88">
        <f t="shared" si="8"/>
        <v>375000000</v>
      </c>
      <c r="F208" s="88">
        <f t="shared" si="8"/>
        <v>0</v>
      </c>
      <c r="G208" s="48"/>
    </row>
    <row r="209" spans="1:9" ht="30" customHeight="1" x14ac:dyDescent="0.25">
      <c r="A209" s="28"/>
      <c r="B209" s="29" t="s">
        <v>171</v>
      </c>
      <c r="C209" s="78">
        <f t="shared" si="8"/>
        <v>0</v>
      </c>
      <c r="D209" s="78">
        <f t="shared" si="8"/>
        <v>0</v>
      </c>
      <c r="E209" s="78">
        <f t="shared" si="8"/>
        <v>375000000</v>
      </c>
      <c r="F209" s="78">
        <f t="shared" si="8"/>
        <v>0</v>
      </c>
      <c r="G209" s="48"/>
    </row>
    <row r="210" spans="1:9" ht="40.5" customHeight="1" x14ac:dyDescent="0.25">
      <c r="A210" s="28"/>
      <c r="B210" s="13" t="s">
        <v>290</v>
      </c>
      <c r="C210" s="16"/>
      <c r="D210" s="16"/>
      <c r="E210" s="79">
        <v>375000000</v>
      </c>
      <c r="F210" s="16"/>
      <c r="G210" s="13" t="s">
        <v>421</v>
      </c>
    </row>
    <row r="211" spans="1:9" ht="51" x14ac:dyDescent="0.2">
      <c r="A211" s="150" t="s">
        <v>90</v>
      </c>
      <c r="B211" s="37" t="s">
        <v>91</v>
      </c>
      <c r="C211" s="77">
        <f t="shared" ref="C211:F212" si="9">C212</f>
        <v>0</v>
      </c>
      <c r="D211" s="77">
        <f t="shared" si="9"/>
        <v>0</v>
      </c>
      <c r="E211" s="77">
        <f t="shared" si="9"/>
        <v>282567</v>
      </c>
      <c r="F211" s="77">
        <f t="shared" si="9"/>
        <v>282567</v>
      </c>
      <c r="G211" s="13"/>
    </row>
    <row r="212" spans="1:9" ht="25.5" x14ac:dyDescent="0.2">
      <c r="A212" s="150"/>
      <c r="B212" s="29" t="s">
        <v>171</v>
      </c>
      <c r="C212" s="91">
        <f t="shared" si="9"/>
        <v>0</v>
      </c>
      <c r="D212" s="91">
        <f t="shared" si="9"/>
        <v>0</v>
      </c>
      <c r="E212" s="91">
        <f t="shared" si="9"/>
        <v>282567</v>
      </c>
      <c r="F212" s="91">
        <f t="shared" si="9"/>
        <v>282567</v>
      </c>
      <c r="G212" s="22"/>
    </row>
    <row r="213" spans="1:9" ht="84" customHeight="1" x14ac:dyDescent="0.2">
      <c r="A213" s="150"/>
      <c r="B213" s="174"/>
      <c r="C213" s="38"/>
      <c r="D213" s="38"/>
      <c r="E213" s="167">
        <v>282567</v>
      </c>
      <c r="F213" s="167">
        <v>282567</v>
      </c>
      <c r="G213" s="22" t="s">
        <v>326</v>
      </c>
    </row>
    <row r="214" spans="1:9" ht="54.75" customHeight="1" x14ac:dyDescent="0.25">
      <c r="A214" s="211" t="s">
        <v>48</v>
      </c>
      <c r="B214" s="217" t="s">
        <v>49</v>
      </c>
      <c r="C214" s="88">
        <f>C215+C220</f>
        <v>0</v>
      </c>
      <c r="D214" s="88">
        <f>D215+D220</f>
        <v>0</v>
      </c>
      <c r="E214" s="88">
        <f>E215+E220</f>
        <v>47147761</v>
      </c>
      <c r="F214" s="88">
        <f>F215+F220</f>
        <v>50100000</v>
      </c>
      <c r="G214" s="189"/>
      <c r="H214" s="186">
        <v>-2952239</v>
      </c>
      <c r="I214" s="186">
        <f>G214-H214</f>
        <v>2952239</v>
      </c>
    </row>
    <row r="215" spans="1:9" ht="51" x14ac:dyDescent="0.2">
      <c r="A215" s="150" t="s">
        <v>50</v>
      </c>
      <c r="B215" s="37" t="s">
        <v>51</v>
      </c>
      <c r="C215" s="85">
        <f>C216+C218</f>
        <v>0</v>
      </c>
      <c r="D215" s="85">
        <f>D216+D218</f>
        <v>0</v>
      </c>
      <c r="E215" s="85">
        <f>E216+E218</f>
        <v>47761</v>
      </c>
      <c r="F215" s="85">
        <f>F216+F218</f>
        <v>43100000</v>
      </c>
      <c r="G215" s="15"/>
    </row>
    <row r="216" spans="1:9" ht="25.5" x14ac:dyDescent="0.25">
      <c r="A216" s="150"/>
      <c r="B216" s="29" t="s">
        <v>182</v>
      </c>
      <c r="C216" s="104">
        <f>C217</f>
        <v>0</v>
      </c>
      <c r="D216" s="104">
        <f>D217</f>
        <v>0</v>
      </c>
      <c r="E216" s="78">
        <f>E217</f>
        <v>47761</v>
      </c>
      <c r="F216" s="78">
        <f>F217</f>
        <v>0</v>
      </c>
      <c r="G216" s="15"/>
    </row>
    <row r="217" spans="1:9" ht="27.75" customHeight="1" x14ac:dyDescent="0.25">
      <c r="A217" s="150"/>
      <c r="B217" s="13"/>
      <c r="C217" s="103"/>
      <c r="D217" s="103"/>
      <c r="E217" s="79">
        <v>47761</v>
      </c>
      <c r="F217" s="103"/>
      <c r="G217" s="133" t="s">
        <v>303</v>
      </c>
    </row>
    <row r="218" spans="1:9" ht="25.5" x14ac:dyDescent="0.25">
      <c r="A218" s="150"/>
      <c r="B218" s="29" t="s">
        <v>249</v>
      </c>
      <c r="C218" s="78">
        <f>C219</f>
        <v>0</v>
      </c>
      <c r="D218" s="78">
        <f>D219</f>
        <v>0</v>
      </c>
      <c r="E218" s="78">
        <f>E219</f>
        <v>0</v>
      </c>
      <c r="F218" s="78">
        <f>F219</f>
        <v>43100000</v>
      </c>
      <c r="G218" s="133"/>
    </row>
    <row r="219" spans="1:9" ht="68.25" customHeight="1" x14ac:dyDescent="0.25">
      <c r="A219" s="150"/>
      <c r="B219" s="13"/>
      <c r="C219" s="103"/>
      <c r="D219" s="103"/>
      <c r="E219" s="79"/>
      <c r="F219" s="79">
        <f>3000000+40100000</f>
        <v>43100000</v>
      </c>
      <c r="G219" s="133" t="s">
        <v>361</v>
      </c>
    </row>
    <row r="220" spans="1:9" ht="63.75" x14ac:dyDescent="0.2">
      <c r="A220" s="150" t="s">
        <v>52</v>
      </c>
      <c r="B220" s="37" t="s">
        <v>53</v>
      </c>
      <c r="C220" s="85">
        <f t="shared" ref="C220:F221" si="10">C221</f>
        <v>0</v>
      </c>
      <c r="D220" s="85">
        <f t="shared" si="10"/>
        <v>0</v>
      </c>
      <c r="E220" s="85">
        <f t="shared" si="10"/>
        <v>47100000</v>
      </c>
      <c r="F220" s="85">
        <f t="shared" si="10"/>
        <v>7000000</v>
      </c>
      <c r="G220" s="133"/>
    </row>
    <row r="221" spans="1:9" ht="25.5" x14ac:dyDescent="0.25">
      <c r="A221" s="150"/>
      <c r="B221" s="29" t="s">
        <v>349</v>
      </c>
      <c r="C221" s="78">
        <f t="shared" si="10"/>
        <v>0</v>
      </c>
      <c r="D221" s="78">
        <f t="shared" si="10"/>
        <v>0</v>
      </c>
      <c r="E221" s="78">
        <f t="shared" si="10"/>
        <v>47100000</v>
      </c>
      <c r="F221" s="78">
        <f t="shared" si="10"/>
        <v>7000000</v>
      </c>
      <c r="G221" s="133"/>
    </row>
    <row r="222" spans="1:9" ht="67.5" customHeight="1" x14ac:dyDescent="0.25">
      <c r="A222" s="150"/>
      <c r="B222" s="13"/>
      <c r="C222" s="198"/>
      <c r="D222" s="198"/>
      <c r="E222" s="79">
        <f>7000000+40100000</f>
        <v>47100000</v>
      </c>
      <c r="F222" s="79">
        <v>7000000</v>
      </c>
      <c r="G222" s="133" t="s">
        <v>422</v>
      </c>
    </row>
    <row r="223" spans="1:9" ht="51" hidden="1" x14ac:dyDescent="0.2">
      <c r="A223" s="150" t="s">
        <v>54</v>
      </c>
      <c r="B223" s="37" t="s">
        <v>55</v>
      </c>
      <c r="C223" s="19"/>
      <c r="D223" s="19"/>
      <c r="E223" s="19"/>
      <c r="F223" s="19"/>
      <c r="G223" s="15"/>
    </row>
    <row r="224" spans="1:9" ht="63.75" hidden="1" x14ac:dyDescent="0.2">
      <c r="A224" s="150" t="s">
        <v>56</v>
      </c>
      <c r="B224" s="37" t="s">
        <v>57</v>
      </c>
      <c r="C224" s="19"/>
      <c r="D224" s="19"/>
      <c r="E224" s="19"/>
      <c r="F224" s="19"/>
      <c r="G224" s="13"/>
    </row>
    <row r="225" spans="1:9" ht="25.5" hidden="1" x14ac:dyDescent="0.2">
      <c r="A225" s="150"/>
      <c r="B225" s="24" t="s">
        <v>58</v>
      </c>
      <c r="C225" s="38"/>
      <c r="D225" s="38"/>
      <c r="E225" s="27"/>
      <c r="F225" s="27"/>
      <c r="G225" s="13"/>
    </row>
    <row r="226" spans="1:9" ht="25.5" hidden="1" x14ac:dyDescent="0.2">
      <c r="A226" s="150"/>
      <c r="B226" s="13" t="s">
        <v>8</v>
      </c>
      <c r="C226" s="18"/>
      <c r="D226" s="18"/>
      <c r="E226" s="16"/>
      <c r="F226" s="16"/>
      <c r="G226" s="13"/>
    </row>
    <row r="227" spans="1:9" ht="40.5" x14ac:dyDescent="0.25">
      <c r="A227" s="211" t="s">
        <v>27</v>
      </c>
      <c r="B227" s="217" t="s">
        <v>28</v>
      </c>
      <c r="C227" s="213">
        <f>C228+C231+C237+C241</f>
        <v>0</v>
      </c>
      <c r="D227" s="213">
        <f>D228+D231+D237+D241</f>
        <v>0</v>
      </c>
      <c r="E227" s="213">
        <f>E228+E231+E237+E241</f>
        <v>21194627</v>
      </c>
      <c r="F227" s="213">
        <f>F228+F231+F237+F241</f>
        <v>21045000</v>
      </c>
      <c r="G227" s="185"/>
      <c r="H227" s="186">
        <v>149627</v>
      </c>
      <c r="I227" s="186">
        <f>G227-H227</f>
        <v>-149627</v>
      </c>
    </row>
    <row r="228" spans="1:9" ht="78.75" customHeight="1" x14ac:dyDescent="0.2">
      <c r="A228" s="31" t="s">
        <v>283</v>
      </c>
      <c r="B228" s="37" t="s">
        <v>282</v>
      </c>
      <c r="C228" s="77">
        <f t="shared" ref="C228:F229" si="11">C229</f>
        <v>0</v>
      </c>
      <c r="D228" s="77">
        <f t="shared" si="11"/>
        <v>0</v>
      </c>
      <c r="E228" s="77">
        <f t="shared" si="11"/>
        <v>0</v>
      </c>
      <c r="F228" s="77">
        <f t="shared" si="11"/>
        <v>20000000</v>
      </c>
      <c r="G228" s="185"/>
      <c r="H228" s="186"/>
      <c r="I228" s="186"/>
    </row>
    <row r="229" spans="1:9" ht="27.75" customHeight="1" x14ac:dyDescent="0.2">
      <c r="A229" s="31"/>
      <c r="B229" s="24" t="s">
        <v>33</v>
      </c>
      <c r="C229" s="91">
        <f t="shared" si="11"/>
        <v>0</v>
      </c>
      <c r="D229" s="91">
        <f t="shared" si="11"/>
        <v>0</v>
      </c>
      <c r="E229" s="91">
        <f t="shared" si="11"/>
        <v>0</v>
      </c>
      <c r="F229" s="91">
        <f t="shared" si="11"/>
        <v>20000000</v>
      </c>
      <c r="G229" s="185"/>
      <c r="H229" s="186"/>
      <c r="I229" s="186"/>
    </row>
    <row r="230" spans="1:9" ht="51" x14ac:dyDescent="0.25">
      <c r="A230" s="150"/>
      <c r="B230" s="13"/>
      <c r="C230" s="77"/>
      <c r="D230" s="77"/>
      <c r="E230" s="77"/>
      <c r="F230" s="79">
        <v>20000000</v>
      </c>
      <c r="G230" s="13" t="s">
        <v>337</v>
      </c>
      <c r="H230" s="186"/>
      <c r="I230" s="186"/>
    </row>
    <row r="231" spans="1:9" ht="57" customHeight="1" x14ac:dyDescent="0.2">
      <c r="A231" s="31" t="s">
        <v>29</v>
      </c>
      <c r="B231" s="34" t="s">
        <v>30</v>
      </c>
      <c r="C231" s="77">
        <f>C234+C232</f>
        <v>0</v>
      </c>
      <c r="D231" s="77">
        <f>D234+D232</f>
        <v>0</v>
      </c>
      <c r="E231" s="77">
        <f>E234+E232</f>
        <v>21045000</v>
      </c>
      <c r="F231" s="77">
        <f>F234+F232</f>
        <v>1045000</v>
      </c>
      <c r="G231" s="15"/>
      <c r="H231" s="186"/>
      <c r="I231" s="186"/>
    </row>
    <row r="232" spans="1:9" ht="30" customHeight="1" x14ac:dyDescent="0.2">
      <c r="A232" s="150"/>
      <c r="B232" s="24" t="s">
        <v>33</v>
      </c>
      <c r="C232" s="91">
        <f>C233</f>
        <v>0</v>
      </c>
      <c r="D232" s="91">
        <f>D233</f>
        <v>0</v>
      </c>
      <c r="E232" s="91">
        <f>E233</f>
        <v>20000000</v>
      </c>
      <c r="F232" s="91">
        <f>F233</f>
        <v>0</v>
      </c>
      <c r="G232" s="13"/>
      <c r="H232" s="186"/>
      <c r="I232" s="186"/>
    </row>
    <row r="233" spans="1:9" ht="51" x14ac:dyDescent="0.25">
      <c r="A233" s="150"/>
      <c r="B233" s="13"/>
      <c r="C233" s="91"/>
      <c r="D233" s="91"/>
      <c r="E233" s="79">
        <v>20000000</v>
      </c>
      <c r="F233" s="91"/>
      <c r="G233" s="13" t="s">
        <v>337</v>
      </c>
      <c r="H233" s="186"/>
      <c r="I233" s="186"/>
    </row>
    <row r="234" spans="1:9" ht="27.75" customHeight="1" x14ac:dyDescent="0.25">
      <c r="A234" s="199"/>
      <c r="B234" s="29" t="s">
        <v>423</v>
      </c>
      <c r="C234" s="78">
        <f>C235+C236</f>
        <v>0</v>
      </c>
      <c r="D234" s="78">
        <f>D235+D236</f>
        <v>0</v>
      </c>
      <c r="E234" s="78">
        <f>E235+E236</f>
        <v>1045000</v>
      </c>
      <c r="F234" s="78">
        <f>F235+F236</f>
        <v>1045000</v>
      </c>
      <c r="G234" s="151"/>
      <c r="H234" s="186"/>
      <c r="I234" s="186"/>
    </row>
    <row r="235" spans="1:9" s="26" customFormat="1" ht="13.15" customHeight="1" x14ac:dyDescent="0.2">
      <c r="A235" s="36"/>
      <c r="B235" s="13"/>
      <c r="C235" s="35"/>
      <c r="D235" s="35"/>
      <c r="E235" s="57"/>
      <c r="F235" s="57">
        <v>1045000</v>
      </c>
      <c r="G235" s="235" t="s">
        <v>329</v>
      </c>
      <c r="H235" s="186"/>
      <c r="I235" s="186"/>
    </row>
    <row r="236" spans="1:9" s="26" customFormat="1" ht="25.5" customHeight="1" x14ac:dyDescent="0.2">
      <c r="A236" s="36"/>
      <c r="B236" s="13"/>
      <c r="C236" s="35"/>
      <c r="D236" s="35"/>
      <c r="E236" s="57">
        <v>1045000</v>
      </c>
      <c r="F236" s="57"/>
      <c r="G236" s="236"/>
      <c r="H236" s="186"/>
      <c r="I236" s="186"/>
    </row>
    <row r="237" spans="1:9" ht="54" hidden="1" customHeight="1" x14ac:dyDescent="0.2">
      <c r="A237" s="150" t="s">
        <v>31</v>
      </c>
      <c r="B237" s="34" t="s">
        <v>32</v>
      </c>
      <c r="C237" s="19"/>
      <c r="D237" s="19"/>
      <c r="E237" s="1"/>
      <c r="F237" s="1"/>
      <c r="G237" s="3"/>
      <c r="H237" s="186"/>
      <c r="I237" s="186"/>
    </row>
    <row r="238" spans="1:9" ht="26.45" hidden="1" customHeight="1" x14ac:dyDescent="0.2">
      <c r="A238" s="150"/>
      <c r="B238" s="24" t="s">
        <v>33</v>
      </c>
      <c r="C238" s="38"/>
      <c r="D238" s="38"/>
      <c r="E238" s="38"/>
      <c r="F238" s="38"/>
      <c r="G238" s="3"/>
      <c r="H238" s="186"/>
      <c r="I238" s="186"/>
    </row>
    <row r="239" spans="1:9" ht="19.5" hidden="1" customHeight="1" x14ac:dyDescent="0.2">
      <c r="A239" s="150"/>
      <c r="B239" s="13" t="s">
        <v>34</v>
      </c>
      <c r="C239" s="18"/>
      <c r="D239" s="18"/>
      <c r="E239" s="2"/>
      <c r="F239" s="2"/>
      <c r="G239" s="235"/>
      <c r="H239" s="186"/>
      <c r="I239" s="186"/>
    </row>
    <row r="240" spans="1:9" ht="16.5" hidden="1" customHeight="1" x14ac:dyDescent="0.2">
      <c r="A240" s="150"/>
      <c r="B240" s="13" t="s">
        <v>6</v>
      </c>
      <c r="C240" s="18"/>
      <c r="D240" s="18"/>
      <c r="E240" s="2"/>
      <c r="F240" s="2"/>
      <c r="G240" s="236"/>
      <c r="H240" s="186"/>
      <c r="I240" s="186"/>
    </row>
    <row r="241" spans="1:9" ht="57" customHeight="1" x14ac:dyDescent="0.2">
      <c r="A241" s="150" t="s">
        <v>35</v>
      </c>
      <c r="B241" s="39" t="s">
        <v>36</v>
      </c>
      <c r="C241" s="77">
        <f t="shared" ref="C241:F242" si="12">C242</f>
        <v>0</v>
      </c>
      <c r="D241" s="77">
        <f t="shared" si="12"/>
        <v>0</v>
      </c>
      <c r="E241" s="77">
        <f t="shared" si="12"/>
        <v>149627</v>
      </c>
      <c r="F241" s="77">
        <f t="shared" si="12"/>
        <v>0</v>
      </c>
      <c r="G241" s="185"/>
      <c r="H241" s="186"/>
      <c r="I241" s="186"/>
    </row>
    <row r="242" spans="1:9" ht="30.75" customHeight="1" x14ac:dyDescent="0.2">
      <c r="A242" s="150"/>
      <c r="B242" s="24" t="s">
        <v>33</v>
      </c>
      <c r="C242" s="91">
        <f t="shared" si="12"/>
        <v>0</v>
      </c>
      <c r="D242" s="91">
        <f t="shared" si="12"/>
        <v>0</v>
      </c>
      <c r="E242" s="91">
        <f t="shared" si="12"/>
        <v>149627</v>
      </c>
      <c r="F242" s="91">
        <f t="shared" si="12"/>
        <v>0</v>
      </c>
      <c r="G242" s="185"/>
      <c r="H242" s="186"/>
      <c r="I242" s="186"/>
    </row>
    <row r="243" spans="1:9" ht="39" customHeight="1" x14ac:dyDescent="0.2">
      <c r="A243" s="150"/>
      <c r="B243" s="13"/>
      <c r="C243" s="18"/>
      <c r="D243" s="18"/>
      <c r="E243" s="57">
        <v>149627</v>
      </c>
      <c r="F243" s="18"/>
      <c r="G243" s="13" t="s">
        <v>328</v>
      </c>
      <c r="H243" s="186"/>
      <c r="I243" s="186"/>
    </row>
    <row r="244" spans="1:9" ht="40.5" x14ac:dyDescent="0.25">
      <c r="A244" s="211" t="s">
        <v>39</v>
      </c>
      <c r="B244" s="217" t="s">
        <v>40</v>
      </c>
      <c r="C244" s="88">
        <f>C245+C248+C251</f>
        <v>0</v>
      </c>
      <c r="D244" s="88">
        <f>D245+D248+D251</f>
        <v>0</v>
      </c>
      <c r="E244" s="88">
        <f>E245+E248+E251</f>
        <v>3249000</v>
      </c>
      <c r="F244" s="88">
        <f>F245+F248+F251</f>
        <v>200000</v>
      </c>
      <c r="G244" s="189"/>
      <c r="H244" s="186">
        <v>3049000</v>
      </c>
      <c r="I244" s="186">
        <f>G244-H244</f>
        <v>-3049000</v>
      </c>
    </row>
    <row r="245" spans="1:9" ht="68.25" customHeight="1" x14ac:dyDescent="0.2">
      <c r="A245" s="150" t="s">
        <v>274</v>
      </c>
      <c r="B245" s="39" t="s">
        <v>273</v>
      </c>
      <c r="C245" s="85">
        <f t="shared" ref="C245:F246" si="13">C246</f>
        <v>0</v>
      </c>
      <c r="D245" s="85">
        <f t="shared" si="13"/>
        <v>0</v>
      </c>
      <c r="E245" s="85">
        <f t="shared" si="13"/>
        <v>449000</v>
      </c>
      <c r="F245" s="85">
        <f t="shared" si="13"/>
        <v>0</v>
      </c>
      <c r="G245" s="189"/>
      <c r="H245" s="186"/>
      <c r="I245" s="186"/>
    </row>
    <row r="246" spans="1:9" ht="15" x14ac:dyDescent="0.25">
      <c r="A246" s="150"/>
      <c r="B246" s="24" t="s">
        <v>115</v>
      </c>
      <c r="C246" s="78">
        <f t="shared" si="13"/>
        <v>0</v>
      </c>
      <c r="D246" s="78">
        <f t="shared" si="13"/>
        <v>0</v>
      </c>
      <c r="E246" s="78">
        <f t="shared" si="13"/>
        <v>449000</v>
      </c>
      <c r="F246" s="78">
        <f t="shared" si="13"/>
        <v>0</v>
      </c>
      <c r="G246" s="189"/>
      <c r="H246" s="186"/>
      <c r="I246" s="186"/>
    </row>
    <row r="247" spans="1:9" ht="31.5" customHeight="1" x14ac:dyDescent="0.2">
      <c r="A247" s="150"/>
      <c r="B247" s="154"/>
      <c r="C247" s="85"/>
      <c r="D247" s="85"/>
      <c r="E247" s="57">
        <v>449000</v>
      </c>
      <c r="F247" s="85"/>
      <c r="G247" s="13" t="s">
        <v>269</v>
      </c>
      <c r="H247" s="186"/>
      <c r="I247" s="186"/>
    </row>
    <row r="248" spans="1:9" ht="51" x14ac:dyDescent="0.2">
      <c r="A248" s="150" t="s">
        <v>41</v>
      </c>
      <c r="B248" s="39" t="s">
        <v>294</v>
      </c>
      <c r="C248" s="85">
        <f t="shared" ref="C248:F249" si="14">C249</f>
        <v>0</v>
      </c>
      <c r="D248" s="85">
        <f t="shared" si="14"/>
        <v>0</v>
      </c>
      <c r="E248" s="85">
        <f t="shared" si="14"/>
        <v>2600000</v>
      </c>
      <c r="F248" s="85">
        <f t="shared" si="14"/>
        <v>0</v>
      </c>
      <c r="G248" s="13"/>
    </row>
    <row r="249" spans="1:9" ht="25.5" x14ac:dyDescent="0.25">
      <c r="A249" s="150"/>
      <c r="B249" s="32" t="s">
        <v>42</v>
      </c>
      <c r="C249" s="78">
        <f t="shared" si="14"/>
        <v>0</v>
      </c>
      <c r="D249" s="78">
        <f t="shared" si="14"/>
        <v>0</v>
      </c>
      <c r="E249" s="78">
        <f t="shared" si="14"/>
        <v>2600000</v>
      </c>
      <c r="F249" s="78">
        <f t="shared" si="14"/>
        <v>0</v>
      </c>
      <c r="G249" s="174"/>
    </row>
    <row r="250" spans="1:9" ht="34.5" customHeight="1" x14ac:dyDescent="0.25">
      <c r="A250" s="150"/>
      <c r="B250" s="14"/>
      <c r="C250" s="16"/>
      <c r="D250" s="16"/>
      <c r="E250" s="79">
        <v>2600000</v>
      </c>
      <c r="F250" s="16"/>
      <c r="G250" s="174" t="s">
        <v>311</v>
      </c>
    </row>
    <row r="251" spans="1:9" ht="54.75" customHeight="1" x14ac:dyDescent="0.2">
      <c r="A251" s="150" t="s">
        <v>166</v>
      </c>
      <c r="B251" s="39" t="s">
        <v>167</v>
      </c>
      <c r="C251" s="85">
        <f>C252</f>
        <v>0</v>
      </c>
      <c r="D251" s="85">
        <f>D252</f>
        <v>0</v>
      </c>
      <c r="E251" s="85">
        <f>E252</f>
        <v>200000</v>
      </c>
      <c r="F251" s="85">
        <f>F252</f>
        <v>200000</v>
      </c>
      <c r="G251" s="15"/>
    </row>
    <row r="252" spans="1:9" ht="25.5" x14ac:dyDescent="0.25">
      <c r="A252" s="150"/>
      <c r="B252" s="32" t="s">
        <v>42</v>
      </c>
      <c r="C252" s="78">
        <f>C253+C254</f>
        <v>0</v>
      </c>
      <c r="D252" s="78">
        <f>D253+D254</f>
        <v>0</v>
      </c>
      <c r="E252" s="78">
        <f>E253+E254</f>
        <v>200000</v>
      </c>
      <c r="F252" s="78">
        <f>F253+F254</f>
        <v>200000</v>
      </c>
      <c r="G252" s="151"/>
    </row>
    <row r="253" spans="1:9" ht="25.5" customHeight="1" x14ac:dyDescent="0.25">
      <c r="A253" s="200"/>
      <c r="B253" s="174"/>
      <c r="C253" s="79"/>
      <c r="D253" s="79"/>
      <c r="E253" s="79"/>
      <c r="F253" s="79">
        <v>200000</v>
      </c>
      <c r="G253" s="230" t="s">
        <v>312</v>
      </c>
    </row>
    <row r="254" spans="1:9" ht="25.5" customHeight="1" x14ac:dyDescent="0.25">
      <c r="A254" s="200"/>
      <c r="B254" s="174"/>
      <c r="C254" s="79"/>
      <c r="D254" s="79"/>
      <c r="E254" s="79">
        <v>200000</v>
      </c>
      <c r="F254" s="79"/>
      <c r="G254" s="231"/>
    </row>
    <row r="255" spans="1:9" ht="40.5" x14ac:dyDescent="0.25">
      <c r="A255" s="211">
        <v>23</v>
      </c>
      <c r="B255" s="217" t="s">
        <v>156</v>
      </c>
      <c r="C255" s="88">
        <f>C256+C259</f>
        <v>0</v>
      </c>
      <c r="D255" s="88">
        <f>D256+D259</f>
        <v>0</v>
      </c>
      <c r="E255" s="88">
        <f>E256+E259</f>
        <v>27684000</v>
      </c>
      <c r="F255" s="88">
        <f>F256+F259</f>
        <v>0</v>
      </c>
      <c r="G255" s="201"/>
      <c r="H255" s="186">
        <v>27684000</v>
      </c>
      <c r="I255" s="186">
        <f>G255-H255</f>
        <v>-27684000</v>
      </c>
    </row>
    <row r="256" spans="1:9" ht="38.25" x14ac:dyDescent="0.2">
      <c r="A256" s="150" t="s">
        <v>275</v>
      </c>
      <c r="B256" s="39" t="s">
        <v>276</v>
      </c>
      <c r="C256" s="85">
        <f t="shared" ref="C256:F257" si="15">C257</f>
        <v>0</v>
      </c>
      <c r="D256" s="85">
        <f t="shared" si="15"/>
        <v>0</v>
      </c>
      <c r="E256" s="85">
        <f t="shared" si="15"/>
        <v>27684000</v>
      </c>
      <c r="F256" s="85">
        <f t="shared" si="15"/>
        <v>0</v>
      </c>
      <c r="G256" s="23"/>
      <c r="H256" s="186"/>
      <c r="I256" s="186"/>
    </row>
    <row r="257" spans="1:9" ht="15" x14ac:dyDescent="0.25">
      <c r="A257" s="149"/>
      <c r="B257" s="32" t="s">
        <v>115</v>
      </c>
      <c r="C257" s="78">
        <f t="shared" si="15"/>
        <v>0</v>
      </c>
      <c r="D257" s="78">
        <f t="shared" si="15"/>
        <v>0</v>
      </c>
      <c r="E257" s="78">
        <f t="shared" si="15"/>
        <v>27684000</v>
      </c>
      <c r="F257" s="78">
        <f t="shared" si="15"/>
        <v>0</v>
      </c>
      <c r="G257" s="23"/>
      <c r="H257" s="186"/>
      <c r="I257" s="186"/>
    </row>
    <row r="258" spans="1:9" ht="39.75" customHeight="1" x14ac:dyDescent="0.2">
      <c r="A258" s="149"/>
      <c r="B258" s="174"/>
      <c r="C258" s="85"/>
      <c r="D258" s="85"/>
      <c r="E258" s="57">
        <v>27684000</v>
      </c>
      <c r="F258" s="85"/>
      <c r="G258" s="13" t="s">
        <v>330</v>
      </c>
      <c r="H258" s="186"/>
      <c r="I258" s="186"/>
    </row>
    <row r="259" spans="1:9" ht="38.25" hidden="1" x14ac:dyDescent="0.2">
      <c r="A259" s="150" t="s">
        <v>157</v>
      </c>
      <c r="B259" s="39" t="s">
        <v>158</v>
      </c>
      <c r="C259" s="85">
        <f>C260</f>
        <v>0</v>
      </c>
      <c r="D259" s="85">
        <f>D260</f>
        <v>0</v>
      </c>
      <c r="E259" s="85">
        <f>E260</f>
        <v>0</v>
      </c>
      <c r="F259" s="85">
        <f>F260</f>
        <v>0</v>
      </c>
      <c r="G259" s="13"/>
      <c r="H259" s="186"/>
      <c r="I259" s="186"/>
    </row>
    <row r="260" spans="1:9" ht="25.5" hidden="1" x14ac:dyDescent="0.25">
      <c r="A260" s="150"/>
      <c r="B260" s="32" t="s">
        <v>196</v>
      </c>
      <c r="C260" s="78">
        <f>C261+C262</f>
        <v>0</v>
      </c>
      <c r="D260" s="78">
        <f>D261+D262</f>
        <v>0</v>
      </c>
      <c r="E260" s="78">
        <f>E261+E262</f>
        <v>0</v>
      </c>
      <c r="F260" s="78">
        <f>F261+F262</f>
        <v>0</v>
      </c>
      <c r="G260" s="22"/>
      <c r="H260" s="186"/>
      <c r="I260" s="186"/>
    </row>
    <row r="261" spans="1:9" ht="25.5" hidden="1" customHeight="1" x14ac:dyDescent="0.25">
      <c r="A261" s="36"/>
      <c r="B261" s="13" t="s">
        <v>159</v>
      </c>
      <c r="C261" s="79"/>
      <c r="D261" s="79"/>
      <c r="E261" s="79"/>
      <c r="F261" s="79"/>
      <c r="G261" s="235"/>
      <c r="H261" s="186"/>
      <c r="I261" s="186"/>
    </row>
    <row r="262" spans="1:9" ht="25.5" hidden="1" x14ac:dyDescent="0.25">
      <c r="A262" s="36"/>
      <c r="B262" s="13" t="s">
        <v>137</v>
      </c>
      <c r="C262" s="79"/>
      <c r="D262" s="79"/>
      <c r="E262" s="79"/>
      <c r="F262" s="79"/>
      <c r="G262" s="236"/>
      <c r="H262" s="186"/>
      <c r="I262" s="186"/>
    </row>
    <row r="263" spans="1:9" ht="54" x14ac:dyDescent="0.25">
      <c r="A263" s="218" t="s">
        <v>59</v>
      </c>
      <c r="B263" s="217" t="s">
        <v>60</v>
      </c>
      <c r="C263" s="88">
        <f>C264+C268+C271+C274</f>
        <v>0</v>
      </c>
      <c r="D263" s="88">
        <f>D264+D268+D271+D274</f>
        <v>0</v>
      </c>
      <c r="E263" s="88">
        <f>E264+E268+E271+E274</f>
        <v>103648000</v>
      </c>
      <c r="F263" s="88">
        <f>F264+F268+F271+F274</f>
        <v>103648000</v>
      </c>
      <c r="G263" s="129">
        <f>C263+D263+E263-F263</f>
        <v>0</v>
      </c>
      <c r="H263" s="186">
        <v>0</v>
      </c>
      <c r="I263" s="186">
        <f>G263-H263</f>
        <v>0</v>
      </c>
    </row>
    <row r="264" spans="1:9" ht="51" x14ac:dyDescent="0.2">
      <c r="A264" s="150" t="s">
        <v>61</v>
      </c>
      <c r="B264" s="37" t="s">
        <v>62</v>
      </c>
      <c r="C264" s="77">
        <f>C265</f>
        <v>0</v>
      </c>
      <c r="D264" s="77">
        <f>D265</f>
        <v>0</v>
      </c>
      <c r="E264" s="77">
        <f>E265</f>
        <v>96619000</v>
      </c>
      <c r="F264" s="77">
        <f>F265</f>
        <v>103648000</v>
      </c>
      <c r="G264" s="13"/>
      <c r="H264" s="186"/>
      <c r="I264" s="186"/>
    </row>
    <row r="265" spans="1:9" ht="25.5" x14ac:dyDescent="0.2">
      <c r="A265" s="150"/>
      <c r="B265" s="32" t="s">
        <v>362</v>
      </c>
      <c r="C265" s="91">
        <f>C266+C267</f>
        <v>0</v>
      </c>
      <c r="D265" s="91">
        <f>D266+D267</f>
        <v>0</v>
      </c>
      <c r="E265" s="91">
        <f>E266+E267</f>
        <v>96619000</v>
      </c>
      <c r="F265" s="91">
        <f>F266+F267</f>
        <v>103648000</v>
      </c>
      <c r="G265" s="13"/>
      <c r="H265" s="186"/>
      <c r="I265" s="186"/>
    </row>
    <row r="266" spans="1:9" ht="15" x14ac:dyDescent="0.2">
      <c r="A266" s="150"/>
      <c r="B266" s="13"/>
      <c r="C266" s="18"/>
      <c r="D266" s="18"/>
      <c r="E266" s="87">
        <v>11081000</v>
      </c>
      <c r="F266" s="87">
        <v>103648000</v>
      </c>
      <c r="G266" s="235" t="s">
        <v>363</v>
      </c>
      <c r="H266" s="186"/>
      <c r="I266" s="186"/>
    </row>
    <row r="267" spans="1:9" ht="84" customHeight="1" x14ac:dyDescent="0.2">
      <c r="A267" s="150"/>
      <c r="B267" s="13"/>
      <c r="C267" s="18"/>
      <c r="D267" s="18"/>
      <c r="E267" s="87">
        <v>85538000</v>
      </c>
      <c r="F267" s="87"/>
      <c r="G267" s="236"/>
      <c r="H267" s="186"/>
      <c r="I267" s="186"/>
    </row>
    <row r="268" spans="1:9" ht="51" customHeight="1" x14ac:dyDescent="0.2">
      <c r="A268" s="150" t="s">
        <v>63</v>
      </c>
      <c r="B268" s="37" t="s">
        <v>64</v>
      </c>
      <c r="C268" s="77">
        <f t="shared" ref="C268:F269" si="16">C269</f>
        <v>0</v>
      </c>
      <c r="D268" s="77">
        <f t="shared" si="16"/>
        <v>0</v>
      </c>
      <c r="E268" s="77">
        <f t="shared" si="16"/>
        <v>7029000</v>
      </c>
      <c r="F268" s="77">
        <f t="shared" si="16"/>
        <v>0</v>
      </c>
      <c r="G268" s="13"/>
      <c r="H268" s="186"/>
      <c r="I268" s="186"/>
    </row>
    <row r="269" spans="1:9" ht="24.75" customHeight="1" x14ac:dyDescent="0.2">
      <c r="A269" s="150"/>
      <c r="B269" s="32" t="s">
        <v>362</v>
      </c>
      <c r="C269" s="91">
        <f t="shared" si="16"/>
        <v>0</v>
      </c>
      <c r="D269" s="91">
        <f t="shared" si="16"/>
        <v>0</v>
      </c>
      <c r="E269" s="91">
        <f t="shared" si="16"/>
        <v>7029000</v>
      </c>
      <c r="F269" s="91">
        <f t="shared" si="16"/>
        <v>0</v>
      </c>
      <c r="G269" s="13"/>
      <c r="H269" s="186"/>
      <c r="I269" s="186"/>
    </row>
    <row r="270" spans="1:9" ht="39.75" customHeight="1" x14ac:dyDescent="0.2">
      <c r="A270" s="150"/>
      <c r="B270" s="13"/>
      <c r="C270" s="18"/>
      <c r="D270" s="18"/>
      <c r="E270" s="87">
        <v>7029000</v>
      </c>
      <c r="F270" s="18"/>
      <c r="G270" s="13" t="s">
        <v>364</v>
      </c>
      <c r="H270" s="186"/>
      <c r="I270" s="186"/>
    </row>
    <row r="271" spans="1:9" ht="24.75" hidden="1" customHeight="1" x14ac:dyDescent="0.2">
      <c r="A271" s="28" t="s">
        <v>81</v>
      </c>
      <c r="B271" s="4" t="s">
        <v>82</v>
      </c>
      <c r="C271" s="19"/>
      <c r="D271" s="19"/>
      <c r="E271" s="19"/>
      <c r="F271" s="19"/>
      <c r="G271" s="13"/>
      <c r="H271" s="186"/>
      <c r="I271" s="186"/>
    </row>
    <row r="272" spans="1:9" ht="24.75" hidden="1" customHeight="1" x14ac:dyDescent="0.2">
      <c r="A272" s="150"/>
      <c r="B272" s="24" t="s">
        <v>83</v>
      </c>
      <c r="C272" s="18"/>
      <c r="D272" s="18"/>
      <c r="E272" s="18"/>
      <c r="F272" s="18"/>
      <c r="G272" s="13"/>
      <c r="H272" s="186"/>
      <c r="I272" s="186"/>
    </row>
    <row r="273" spans="1:9" ht="24.75" hidden="1" customHeight="1" x14ac:dyDescent="0.2">
      <c r="A273" s="150"/>
      <c r="B273" s="13" t="s">
        <v>8</v>
      </c>
      <c r="C273" s="16"/>
      <c r="D273" s="16"/>
      <c r="E273" s="16"/>
      <c r="F273" s="16"/>
      <c r="G273" s="13"/>
      <c r="H273" s="186"/>
      <c r="I273" s="186"/>
    </row>
    <row r="274" spans="1:9" ht="24.75" hidden="1" customHeight="1" x14ac:dyDescent="0.2">
      <c r="A274" s="28" t="s">
        <v>245</v>
      </c>
      <c r="B274" s="34" t="s">
        <v>246</v>
      </c>
      <c r="C274" s="85">
        <f>C275+C277</f>
        <v>0</v>
      </c>
      <c r="D274" s="85">
        <f>D275+D277</f>
        <v>0</v>
      </c>
      <c r="E274" s="85">
        <f>E275+E277</f>
        <v>0</v>
      </c>
      <c r="F274" s="85">
        <f>F275+F277</f>
        <v>0</v>
      </c>
      <c r="G274" s="13"/>
      <c r="H274" s="186"/>
      <c r="I274" s="186"/>
    </row>
    <row r="275" spans="1:9" ht="24.75" hidden="1" customHeight="1" x14ac:dyDescent="0.25">
      <c r="A275" s="13"/>
      <c r="B275" s="24" t="s">
        <v>221</v>
      </c>
      <c r="C275" s="78">
        <f>C276</f>
        <v>0</v>
      </c>
      <c r="D275" s="78">
        <f>D276</f>
        <v>0</v>
      </c>
      <c r="E275" s="78">
        <f>E276</f>
        <v>0</v>
      </c>
      <c r="F275" s="78">
        <f>F276</f>
        <v>0</v>
      </c>
      <c r="G275" s="13"/>
      <c r="H275" s="186"/>
      <c r="I275" s="186"/>
    </row>
    <row r="276" spans="1:9" ht="24.75" hidden="1" customHeight="1" x14ac:dyDescent="0.2">
      <c r="A276" s="13"/>
      <c r="B276" s="47" t="s">
        <v>8</v>
      </c>
      <c r="C276" s="87"/>
      <c r="D276" s="87"/>
      <c r="E276" s="87"/>
      <c r="G276" s="180" t="s">
        <v>247</v>
      </c>
      <c r="H276" s="186"/>
      <c r="I276" s="186"/>
    </row>
    <row r="277" spans="1:9" ht="24.75" hidden="1" customHeight="1" x14ac:dyDescent="0.25">
      <c r="A277" s="13"/>
      <c r="B277" s="49" t="s">
        <v>83</v>
      </c>
      <c r="C277" s="78">
        <f>C278</f>
        <v>0</v>
      </c>
      <c r="D277" s="78">
        <f>D278</f>
        <v>0</v>
      </c>
      <c r="E277" s="78">
        <f>E278</f>
        <v>0</v>
      </c>
      <c r="F277" s="78">
        <f>F278</f>
        <v>0</v>
      </c>
      <c r="G277" s="180"/>
      <c r="H277" s="186"/>
      <c r="I277" s="186"/>
    </row>
    <row r="278" spans="1:9" ht="24.75" hidden="1" customHeight="1" x14ac:dyDescent="0.2">
      <c r="A278" s="13"/>
      <c r="B278" s="13" t="s">
        <v>8</v>
      </c>
      <c r="C278" s="16"/>
      <c r="D278" s="16"/>
      <c r="E278" s="137"/>
      <c r="F278" s="87"/>
      <c r="G278" s="180" t="s">
        <v>247</v>
      </c>
      <c r="H278" s="186"/>
      <c r="I278" s="186"/>
    </row>
    <row r="279" spans="1:9" ht="37.5" customHeight="1" x14ac:dyDescent="0.25">
      <c r="A279" s="211" t="s">
        <v>16</v>
      </c>
      <c r="B279" s="219" t="s">
        <v>17</v>
      </c>
      <c r="C279" s="88">
        <f>C280+C286+C289+C292</f>
        <v>175598300</v>
      </c>
      <c r="D279" s="88">
        <f>D280+D286+D289+D292</f>
        <v>0</v>
      </c>
      <c r="E279" s="88">
        <f>E280+E286+E289+E292</f>
        <v>75847160</v>
      </c>
      <c r="F279" s="88">
        <f>F280+F286+F289+F292</f>
        <v>75847160</v>
      </c>
      <c r="G279" s="189"/>
      <c r="H279" s="186">
        <v>175598300</v>
      </c>
      <c r="I279" s="186">
        <f>G279-H279</f>
        <v>-175598300</v>
      </c>
    </row>
    <row r="280" spans="1:9" ht="53.25" customHeight="1" x14ac:dyDescent="0.2">
      <c r="A280" s="150" t="s">
        <v>18</v>
      </c>
      <c r="B280" s="34" t="s">
        <v>327</v>
      </c>
      <c r="C280" s="85">
        <f>C281</f>
        <v>175598300</v>
      </c>
      <c r="D280" s="85">
        <f>D281</f>
        <v>0</v>
      </c>
      <c r="E280" s="85">
        <f>E281</f>
        <v>3347160</v>
      </c>
      <c r="F280" s="85">
        <f>F281</f>
        <v>75437160</v>
      </c>
      <c r="G280" s="48"/>
    </row>
    <row r="281" spans="1:9" ht="42" customHeight="1" x14ac:dyDescent="0.25">
      <c r="A281" s="150"/>
      <c r="B281" s="24" t="s">
        <v>425</v>
      </c>
      <c r="C281" s="78">
        <f>C282+C283+C284+C285</f>
        <v>175598300</v>
      </c>
      <c r="D281" s="78">
        <f>D282+D283+D284+D285</f>
        <v>0</v>
      </c>
      <c r="E281" s="78">
        <f>E282+E283+E284+E285</f>
        <v>3347160</v>
      </c>
      <c r="F281" s="78">
        <f>F282+F283+F284+F285</f>
        <v>75437160</v>
      </c>
      <c r="G281" s="15"/>
    </row>
    <row r="282" spans="1:9" ht="106.5" customHeight="1" x14ac:dyDescent="0.2">
      <c r="A282" s="150"/>
      <c r="B282" s="155"/>
      <c r="C282" s="87"/>
      <c r="D282" s="87"/>
      <c r="E282" s="87">
        <v>2532160</v>
      </c>
      <c r="F282" s="87"/>
      <c r="G282" s="13" t="s">
        <v>426</v>
      </c>
    </row>
    <row r="283" spans="1:9" ht="94.5" customHeight="1" x14ac:dyDescent="0.2">
      <c r="A283" s="150"/>
      <c r="B283" s="174"/>
      <c r="D283" s="87"/>
      <c r="E283" s="87">
        <f>815000</f>
        <v>815000</v>
      </c>
      <c r="F283" s="87">
        <v>4737160</v>
      </c>
      <c r="G283" s="13" t="s">
        <v>424</v>
      </c>
    </row>
    <row r="284" spans="1:9" ht="40.5" customHeight="1" x14ac:dyDescent="0.2">
      <c r="A284" s="150"/>
      <c r="B284" s="174"/>
      <c r="C284" s="87">
        <v>175598300</v>
      </c>
      <c r="D284" s="87"/>
      <c r="E284" s="87"/>
      <c r="F284" s="87"/>
      <c r="G284" s="13" t="s">
        <v>189</v>
      </c>
    </row>
    <row r="285" spans="1:9" ht="93" customHeight="1" x14ac:dyDescent="0.2">
      <c r="A285" s="150"/>
      <c r="B285" s="154"/>
      <c r="C285" s="87"/>
      <c r="D285" s="87"/>
      <c r="E285" s="87"/>
      <c r="F285" s="87">
        <v>70700000</v>
      </c>
      <c r="G285" s="13" t="s">
        <v>309</v>
      </c>
    </row>
    <row r="286" spans="1:9" ht="42" customHeight="1" x14ac:dyDescent="0.2">
      <c r="A286" s="150" t="s">
        <v>263</v>
      </c>
      <c r="B286" s="34" t="s">
        <v>291</v>
      </c>
      <c r="C286" s="85">
        <f t="shared" ref="C286:F287" si="17">C287</f>
        <v>0</v>
      </c>
      <c r="D286" s="85">
        <f t="shared" si="17"/>
        <v>0</v>
      </c>
      <c r="E286" s="85">
        <f t="shared" si="17"/>
        <v>1800000</v>
      </c>
      <c r="F286" s="85">
        <f t="shared" si="17"/>
        <v>0</v>
      </c>
      <c r="G286" s="13"/>
    </row>
    <row r="287" spans="1:9" ht="42" customHeight="1" x14ac:dyDescent="0.25">
      <c r="A287" s="150"/>
      <c r="B287" s="24" t="s">
        <v>425</v>
      </c>
      <c r="C287" s="78">
        <f t="shared" si="17"/>
        <v>0</v>
      </c>
      <c r="D287" s="78">
        <f t="shared" si="17"/>
        <v>0</v>
      </c>
      <c r="E287" s="78">
        <f t="shared" si="17"/>
        <v>1800000</v>
      </c>
      <c r="F287" s="78">
        <f t="shared" si="17"/>
        <v>0</v>
      </c>
      <c r="G287" s="13"/>
    </row>
    <row r="288" spans="1:9" ht="40.5" customHeight="1" x14ac:dyDescent="0.2">
      <c r="A288" s="150"/>
      <c r="B288" s="22"/>
      <c r="C288" s="87"/>
      <c r="D288" s="87"/>
      <c r="E288" s="87">
        <v>1800000</v>
      </c>
      <c r="F288" s="87"/>
      <c r="G288" s="13" t="s">
        <v>292</v>
      </c>
    </row>
    <row r="289" spans="1:9" ht="51" x14ac:dyDescent="0.2">
      <c r="A289" s="150" t="s">
        <v>172</v>
      </c>
      <c r="B289" s="34" t="s">
        <v>173</v>
      </c>
      <c r="C289" s="85">
        <f t="shared" ref="C289:F290" si="18">C290</f>
        <v>0</v>
      </c>
      <c r="D289" s="85">
        <f t="shared" si="18"/>
        <v>0</v>
      </c>
      <c r="E289" s="85">
        <f t="shared" si="18"/>
        <v>0</v>
      </c>
      <c r="F289" s="85">
        <f t="shared" si="18"/>
        <v>410000</v>
      </c>
      <c r="G289" s="189"/>
    </row>
    <row r="290" spans="1:9" ht="43.5" customHeight="1" x14ac:dyDescent="0.25">
      <c r="A290" s="150"/>
      <c r="B290" s="24" t="s">
        <v>425</v>
      </c>
      <c r="C290" s="78">
        <f t="shared" si="18"/>
        <v>0</v>
      </c>
      <c r="D290" s="78">
        <f t="shared" si="18"/>
        <v>0</v>
      </c>
      <c r="E290" s="78">
        <f t="shared" si="18"/>
        <v>0</v>
      </c>
      <c r="F290" s="78">
        <f t="shared" si="18"/>
        <v>410000</v>
      </c>
      <c r="G290" s="13"/>
    </row>
    <row r="291" spans="1:9" ht="54.75" customHeight="1" x14ac:dyDescent="0.2">
      <c r="A291" s="150"/>
      <c r="B291" s="22"/>
      <c r="C291" s="82"/>
      <c r="D291" s="82"/>
      <c r="E291" s="82"/>
      <c r="F291" s="105">
        <v>410000</v>
      </c>
      <c r="G291" s="22" t="s">
        <v>293</v>
      </c>
    </row>
    <row r="292" spans="1:9" ht="42" customHeight="1" x14ac:dyDescent="0.2">
      <c r="A292" s="203" t="s">
        <v>190</v>
      </c>
      <c r="B292" s="34" t="s">
        <v>262</v>
      </c>
      <c r="C292" s="85">
        <f>SUM(C293)</f>
        <v>0</v>
      </c>
      <c r="D292" s="85">
        <f>SUM(D293)</f>
        <v>0</v>
      </c>
      <c r="E292" s="85">
        <f>SUM(E293)</f>
        <v>70700000</v>
      </c>
      <c r="F292" s="85">
        <f>SUM(F293)</f>
        <v>0</v>
      </c>
      <c r="G292" s="13"/>
    </row>
    <row r="293" spans="1:9" ht="45" customHeight="1" x14ac:dyDescent="0.25">
      <c r="A293" s="150"/>
      <c r="B293" s="24" t="s">
        <v>425</v>
      </c>
      <c r="C293" s="78">
        <f>SUM(C294:C294)</f>
        <v>0</v>
      </c>
      <c r="D293" s="78">
        <f>SUM(D294:D294)</f>
        <v>0</v>
      </c>
      <c r="E293" s="78">
        <f>SUM(E294:E294)</f>
        <v>70700000</v>
      </c>
      <c r="F293" s="78">
        <f>SUM(F294:F294)</f>
        <v>0</v>
      </c>
      <c r="G293" s="13"/>
    </row>
    <row r="294" spans="1:9" ht="89.25" x14ac:dyDescent="0.2">
      <c r="A294" s="130"/>
      <c r="B294" s="174"/>
      <c r="C294" s="87"/>
      <c r="D294" s="87"/>
      <c r="E294" s="87">
        <v>70700000</v>
      </c>
      <c r="F294" s="87"/>
      <c r="G294" s="22" t="s">
        <v>365</v>
      </c>
    </row>
    <row r="295" spans="1:9" ht="40.5" customHeight="1" x14ac:dyDescent="0.25">
      <c r="A295" s="211" t="s">
        <v>191</v>
      </c>
      <c r="B295" s="220" t="s">
        <v>192</v>
      </c>
      <c r="C295" s="221">
        <f>C296</f>
        <v>13922200</v>
      </c>
      <c r="D295" s="221">
        <f t="shared" ref="D295:F296" si="19">D296</f>
        <v>0</v>
      </c>
      <c r="E295" s="221">
        <f t="shared" si="19"/>
        <v>144986200</v>
      </c>
      <c r="F295" s="221">
        <f t="shared" si="19"/>
        <v>144986200</v>
      </c>
      <c r="G295" s="189"/>
      <c r="H295" s="186">
        <v>13922200</v>
      </c>
      <c r="I295" s="186">
        <f>G295-H295</f>
        <v>-13922200</v>
      </c>
    </row>
    <row r="296" spans="1:9" ht="42.75" customHeight="1" x14ac:dyDescent="0.2">
      <c r="A296" s="150" t="s">
        <v>193</v>
      </c>
      <c r="B296" s="34" t="s">
        <v>194</v>
      </c>
      <c r="C296" s="85">
        <f>C297</f>
        <v>13922200</v>
      </c>
      <c r="D296" s="85">
        <f t="shared" si="19"/>
        <v>0</v>
      </c>
      <c r="E296" s="85">
        <f t="shared" si="19"/>
        <v>144986200</v>
      </c>
      <c r="F296" s="85">
        <f t="shared" si="19"/>
        <v>144986200</v>
      </c>
      <c r="G296" s="202"/>
    </row>
    <row r="297" spans="1:9" ht="25.5" x14ac:dyDescent="0.25">
      <c r="A297" s="150"/>
      <c r="B297" s="29" t="s">
        <v>367</v>
      </c>
      <c r="C297" s="78">
        <f>C298+C299+C300+C301</f>
        <v>13922200</v>
      </c>
      <c r="D297" s="78">
        <f>D298+D299+D300+D301</f>
        <v>0</v>
      </c>
      <c r="E297" s="78">
        <f>E298+E299+E300+E301</f>
        <v>144986200</v>
      </c>
      <c r="F297" s="78">
        <f>F298+F299+F300+F301</f>
        <v>144986200</v>
      </c>
      <c r="G297" s="15"/>
    </row>
    <row r="298" spans="1:9" ht="54" customHeight="1" x14ac:dyDescent="0.2">
      <c r="A298" s="179"/>
      <c r="B298" s="178"/>
      <c r="C298" s="87">
        <v>8885200</v>
      </c>
      <c r="D298" s="87"/>
      <c r="E298" s="87"/>
      <c r="F298" s="87"/>
      <c r="G298" s="47" t="s">
        <v>427</v>
      </c>
    </row>
    <row r="299" spans="1:9" ht="54" customHeight="1" x14ac:dyDescent="0.2">
      <c r="A299" s="179"/>
      <c r="B299" s="178"/>
      <c r="C299" s="87"/>
      <c r="D299" s="87"/>
      <c r="E299" s="87">
        <v>21237000</v>
      </c>
      <c r="F299" s="87">
        <v>21237000</v>
      </c>
      <c r="G299" s="47" t="s">
        <v>331</v>
      </c>
    </row>
    <row r="300" spans="1:9" ht="53.25" customHeight="1" x14ac:dyDescent="0.2">
      <c r="A300" s="179"/>
      <c r="B300" s="174"/>
      <c r="C300" s="87">
        <v>5037000</v>
      </c>
      <c r="D300" s="87"/>
      <c r="E300" s="87"/>
      <c r="F300" s="87"/>
      <c r="G300" s="13" t="s">
        <v>342</v>
      </c>
    </row>
    <row r="301" spans="1:9" ht="51" x14ac:dyDescent="0.2">
      <c r="A301" s="179"/>
      <c r="B301" s="47" t="s">
        <v>429</v>
      </c>
      <c r="C301" s="87"/>
      <c r="D301" s="87"/>
      <c r="E301" s="87">
        <v>123749200</v>
      </c>
      <c r="F301" s="87">
        <v>123749200</v>
      </c>
      <c r="G301" s="47" t="s">
        <v>428</v>
      </c>
    </row>
    <row r="302" spans="1:9" ht="54" x14ac:dyDescent="0.25">
      <c r="A302" s="222">
        <v>30</v>
      </c>
      <c r="B302" s="220" t="s">
        <v>92</v>
      </c>
      <c r="C302" s="221">
        <f>C303</f>
        <v>0</v>
      </c>
      <c r="D302" s="221">
        <f>D303</f>
        <v>0</v>
      </c>
      <c r="E302" s="221">
        <f>E303</f>
        <v>289736600</v>
      </c>
      <c r="F302" s="221">
        <f>F303</f>
        <v>2756600</v>
      </c>
      <c r="G302" s="204"/>
      <c r="H302" s="186">
        <v>286980000</v>
      </c>
      <c r="I302" s="186">
        <f>G302-H302</f>
        <v>-286980000</v>
      </c>
    </row>
    <row r="303" spans="1:9" ht="57.75" customHeight="1" x14ac:dyDescent="0.2">
      <c r="A303" s="28" t="s">
        <v>129</v>
      </c>
      <c r="B303" s="37" t="s">
        <v>93</v>
      </c>
      <c r="C303" s="85">
        <f>C304+C306+C308+C312+C310+C315+C317+C319</f>
        <v>0</v>
      </c>
      <c r="D303" s="85">
        <f>D304+D306+D308+D312+D310+D315+D317+D319</f>
        <v>0</v>
      </c>
      <c r="E303" s="85">
        <f>E304+E306+E308+E312+E310+E315+E317+E319</f>
        <v>289736600</v>
      </c>
      <c r="F303" s="85">
        <f>F304+F306+F308+F312+F310+F315+F317+F319</f>
        <v>2756600</v>
      </c>
      <c r="G303" s="13"/>
    </row>
    <row r="304" spans="1:9" ht="25.5" customHeight="1" x14ac:dyDescent="0.25">
      <c r="A304" s="203"/>
      <c r="B304" s="69" t="s">
        <v>368</v>
      </c>
      <c r="C304" s="78">
        <f>C305</f>
        <v>0</v>
      </c>
      <c r="D304" s="78">
        <f>D305</f>
        <v>0</v>
      </c>
      <c r="E304" s="78">
        <f>E305</f>
        <v>1405130</v>
      </c>
      <c r="F304" s="78">
        <f>F305</f>
        <v>0</v>
      </c>
      <c r="G304" s="169"/>
    </row>
    <row r="305" spans="1:7" ht="25.5" x14ac:dyDescent="0.2">
      <c r="A305" s="203"/>
      <c r="B305" s="70"/>
      <c r="C305" s="53"/>
      <c r="D305" s="53"/>
      <c r="E305" s="87">
        <v>1405130</v>
      </c>
      <c r="F305" s="53"/>
      <c r="G305" s="168" t="s">
        <v>369</v>
      </c>
    </row>
    <row r="306" spans="1:7" ht="15" x14ac:dyDescent="0.25">
      <c r="A306" s="203"/>
      <c r="B306" s="69" t="s">
        <v>116</v>
      </c>
      <c r="C306" s="78">
        <f>C307</f>
        <v>0</v>
      </c>
      <c r="D306" s="78">
        <f>D307</f>
        <v>0</v>
      </c>
      <c r="E306" s="78">
        <f>E307</f>
        <v>511581</v>
      </c>
      <c r="F306" s="78">
        <f>F307</f>
        <v>0</v>
      </c>
      <c r="G306" s="169"/>
    </row>
    <row r="307" spans="1:7" ht="25.5" x14ac:dyDescent="0.2">
      <c r="A307" s="203"/>
      <c r="B307" s="156"/>
      <c r="C307" s="53"/>
      <c r="D307" s="53"/>
      <c r="E307" s="87">
        <v>511581</v>
      </c>
      <c r="F307" s="53"/>
      <c r="G307" s="168" t="s">
        <v>369</v>
      </c>
    </row>
    <row r="308" spans="1:7" ht="15" x14ac:dyDescent="0.25">
      <c r="A308" s="203"/>
      <c r="B308" s="69" t="s">
        <v>115</v>
      </c>
      <c r="C308" s="78">
        <f>C309</f>
        <v>0</v>
      </c>
      <c r="D308" s="78">
        <f>D309</f>
        <v>0</v>
      </c>
      <c r="E308" s="78">
        <f>E309</f>
        <v>268809</v>
      </c>
      <c r="F308" s="78">
        <f>F309</f>
        <v>0</v>
      </c>
      <c r="G308" s="168"/>
    </row>
    <row r="309" spans="1:7" ht="40.5" customHeight="1" x14ac:dyDescent="0.2">
      <c r="A309" s="203"/>
      <c r="B309" s="70"/>
      <c r="C309" s="53"/>
      <c r="D309" s="53"/>
      <c r="E309" s="87">
        <v>268809</v>
      </c>
      <c r="F309" s="53"/>
      <c r="G309" s="13" t="s">
        <v>370</v>
      </c>
    </row>
    <row r="310" spans="1:7" ht="25.5" x14ac:dyDescent="0.25">
      <c r="A310" s="203"/>
      <c r="B310" s="24" t="s">
        <v>163</v>
      </c>
      <c r="C310" s="78">
        <f>C311</f>
        <v>0</v>
      </c>
      <c r="D310" s="78">
        <f>D311</f>
        <v>0</v>
      </c>
      <c r="E310" s="78">
        <f>E311</f>
        <v>34817</v>
      </c>
      <c r="F310" s="78">
        <f>F311</f>
        <v>0</v>
      </c>
      <c r="G310" s="15"/>
    </row>
    <row r="311" spans="1:7" ht="28.5" customHeight="1" x14ac:dyDescent="0.25">
      <c r="A311" s="203"/>
      <c r="B311" s="13"/>
      <c r="C311" s="79"/>
      <c r="D311" s="79"/>
      <c r="E311" s="87">
        <v>34817</v>
      </c>
      <c r="F311" s="87"/>
      <c r="G311" s="15" t="s">
        <v>371</v>
      </c>
    </row>
    <row r="312" spans="1:7" ht="25.5" x14ac:dyDescent="0.25">
      <c r="A312" s="203"/>
      <c r="B312" s="69" t="s">
        <v>255</v>
      </c>
      <c r="C312" s="78">
        <f>C313+C314</f>
        <v>0</v>
      </c>
      <c r="D312" s="78">
        <f>D313+D314</f>
        <v>0</v>
      </c>
      <c r="E312" s="78">
        <f>E313+E314</f>
        <v>389593</v>
      </c>
      <c r="F312" s="78">
        <f>F313+F314</f>
        <v>0</v>
      </c>
      <c r="G312" s="169"/>
    </row>
    <row r="313" spans="1:7" ht="28.5" customHeight="1" x14ac:dyDescent="0.2">
      <c r="A313" s="203"/>
      <c r="B313" s="156"/>
      <c r="C313" s="53"/>
      <c r="D313" s="53"/>
      <c r="E313" s="87">
        <v>389593</v>
      </c>
      <c r="F313" s="53"/>
      <c r="G313" s="13" t="s">
        <v>332</v>
      </c>
    </row>
    <row r="314" spans="1:7" ht="15" hidden="1" x14ac:dyDescent="0.2">
      <c r="A314" s="203"/>
      <c r="B314" s="13"/>
      <c r="C314" s="53"/>
      <c r="D314" s="53"/>
      <c r="E314" s="87"/>
      <c r="F314" s="53"/>
      <c r="G314" s="205"/>
    </row>
    <row r="315" spans="1:7" ht="31.5" customHeight="1" x14ac:dyDescent="0.25">
      <c r="A315" s="31"/>
      <c r="B315" s="49" t="s">
        <v>254</v>
      </c>
      <c r="C315" s="16"/>
      <c r="D315" s="16"/>
      <c r="E315" s="78">
        <f>E316</f>
        <v>286980000</v>
      </c>
      <c r="F315" s="87"/>
      <c r="G315" s="16"/>
    </row>
    <row r="316" spans="1:7" ht="106.5" customHeight="1" x14ac:dyDescent="0.25">
      <c r="A316" s="31"/>
      <c r="B316" s="174"/>
      <c r="C316" s="16"/>
      <c r="D316" s="16"/>
      <c r="E316" s="79">
        <v>286980000</v>
      </c>
      <c r="F316" s="87"/>
      <c r="G316" s="13" t="s">
        <v>430</v>
      </c>
    </row>
    <row r="317" spans="1:7" ht="25.5" x14ac:dyDescent="0.25">
      <c r="A317" s="150"/>
      <c r="B317" s="49" t="s">
        <v>372</v>
      </c>
      <c r="C317" s="78">
        <f>C318</f>
        <v>0</v>
      </c>
      <c r="D317" s="78">
        <f>D318</f>
        <v>0</v>
      </c>
      <c r="E317" s="78">
        <f>E318</f>
        <v>0</v>
      </c>
      <c r="F317" s="78">
        <f>F318</f>
        <v>2756600</v>
      </c>
      <c r="G317" s="86"/>
    </row>
    <row r="318" spans="1:7" ht="25.5" x14ac:dyDescent="0.2">
      <c r="A318" s="150"/>
      <c r="B318" s="154"/>
      <c r="C318" s="16"/>
      <c r="D318" s="16"/>
      <c r="E318" s="16"/>
      <c r="F318" s="87">
        <v>2756600</v>
      </c>
      <c r="G318" s="13" t="s">
        <v>333</v>
      </c>
    </row>
    <row r="319" spans="1:7" ht="25.5" x14ac:dyDescent="0.25">
      <c r="A319" s="150"/>
      <c r="B319" s="32" t="s">
        <v>244</v>
      </c>
      <c r="C319" s="78">
        <f>C320</f>
        <v>0</v>
      </c>
      <c r="D319" s="78">
        <f>D320</f>
        <v>0</v>
      </c>
      <c r="E319" s="78">
        <f>E320</f>
        <v>146670</v>
      </c>
      <c r="F319" s="78">
        <f>F320</f>
        <v>0</v>
      </c>
      <c r="G319" s="13"/>
    </row>
    <row r="320" spans="1:7" ht="43.5" customHeight="1" x14ac:dyDescent="0.2">
      <c r="A320" s="150"/>
      <c r="B320" s="13"/>
      <c r="C320" s="74"/>
      <c r="D320" s="74"/>
      <c r="E320" s="87">
        <v>146670</v>
      </c>
      <c r="F320" s="74"/>
      <c r="G320" s="13" t="s">
        <v>313</v>
      </c>
    </row>
    <row r="321" spans="1:9" ht="31.5" hidden="1" customHeight="1" x14ac:dyDescent="0.2">
      <c r="A321" s="150"/>
      <c r="B321" s="37" t="s">
        <v>75</v>
      </c>
      <c r="C321" s="19"/>
      <c r="D321" s="19"/>
      <c r="E321" s="19"/>
      <c r="F321" s="19"/>
      <c r="G321" s="206"/>
    </row>
    <row r="322" spans="1:9" ht="51" hidden="1" x14ac:dyDescent="0.2">
      <c r="A322" s="150"/>
      <c r="B322" s="34" t="s">
        <v>76</v>
      </c>
      <c r="C322" s="19"/>
      <c r="D322" s="19"/>
      <c r="E322" s="19"/>
      <c r="F322" s="19"/>
      <c r="G322" s="152"/>
    </row>
    <row r="323" spans="1:9" ht="27" hidden="1" customHeight="1" x14ac:dyDescent="0.2">
      <c r="A323" s="150"/>
      <c r="B323" s="24" t="s">
        <v>68</v>
      </c>
      <c r="C323" s="38"/>
      <c r="D323" s="38"/>
      <c r="E323" s="38"/>
      <c r="F323" s="38"/>
      <c r="G323" s="174"/>
    </row>
    <row r="324" spans="1:9" ht="29.25" hidden="1" customHeight="1" x14ac:dyDescent="0.2">
      <c r="A324" s="150"/>
      <c r="B324" s="13" t="s">
        <v>8</v>
      </c>
      <c r="C324" s="45"/>
      <c r="D324" s="45"/>
      <c r="E324" s="18"/>
      <c r="F324" s="45"/>
      <c r="G324" s="174"/>
    </row>
    <row r="325" spans="1:9" ht="51" hidden="1" x14ac:dyDescent="0.2">
      <c r="A325" s="150"/>
      <c r="B325" s="34" t="s">
        <v>77</v>
      </c>
      <c r="C325" s="19"/>
      <c r="D325" s="19"/>
      <c r="E325" s="19"/>
      <c r="F325" s="19"/>
      <c r="G325" s="152"/>
    </row>
    <row r="326" spans="1:9" ht="38.25" hidden="1" x14ac:dyDescent="0.2">
      <c r="A326" s="150"/>
      <c r="B326" s="24" t="s">
        <v>72</v>
      </c>
      <c r="C326" s="38"/>
      <c r="D326" s="38"/>
      <c r="E326" s="38"/>
      <c r="F326" s="38"/>
      <c r="G326" s="174"/>
    </row>
    <row r="327" spans="1:9" ht="38.25" hidden="1" x14ac:dyDescent="0.2">
      <c r="A327" s="150"/>
      <c r="B327" s="13" t="s">
        <v>78</v>
      </c>
      <c r="C327" s="45"/>
      <c r="D327" s="45"/>
      <c r="E327" s="45"/>
      <c r="F327" s="45"/>
      <c r="G327" s="174"/>
    </row>
    <row r="328" spans="1:9" hidden="1" x14ac:dyDescent="0.2">
      <c r="A328" s="150"/>
      <c r="B328" s="13"/>
      <c r="C328" s="45"/>
      <c r="D328" s="45"/>
      <c r="E328" s="45"/>
      <c r="F328" s="45"/>
      <c r="G328" s="174"/>
    </row>
    <row r="329" spans="1:9" ht="80.25" customHeight="1" x14ac:dyDescent="0.25">
      <c r="A329" s="211" t="s">
        <v>133</v>
      </c>
      <c r="B329" s="223" t="s">
        <v>132</v>
      </c>
      <c r="C329" s="88">
        <f>C330+C333+C336+C340</f>
        <v>0</v>
      </c>
      <c r="D329" s="88">
        <f>D330+D333+D336+D340</f>
        <v>0</v>
      </c>
      <c r="E329" s="88">
        <f>E330+E333+E336+E340</f>
        <v>7500000</v>
      </c>
      <c r="F329" s="88">
        <f>F330+F333+F336+F340</f>
        <v>1302081493</v>
      </c>
      <c r="G329" s="204"/>
      <c r="H329" s="186">
        <v>-1294581493</v>
      </c>
      <c r="I329" s="186">
        <f>G329-H329</f>
        <v>1294581493</v>
      </c>
    </row>
    <row r="330" spans="1:9" ht="40.5" hidden="1" customHeight="1" x14ac:dyDescent="0.2">
      <c r="A330" s="150" t="s">
        <v>279</v>
      </c>
      <c r="B330" s="34" t="s">
        <v>280</v>
      </c>
      <c r="C330" s="85">
        <f t="shared" ref="C330:F331" si="20">C331</f>
        <v>0</v>
      </c>
      <c r="D330" s="85">
        <f t="shared" si="20"/>
        <v>0</v>
      </c>
      <c r="E330" s="85">
        <f t="shared" si="20"/>
        <v>0</v>
      </c>
      <c r="F330" s="85">
        <f t="shared" si="20"/>
        <v>0</v>
      </c>
      <c r="G330" s="204"/>
      <c r="H330" s="186"/>
      <c r="I330" s="186"/>
    </row>
    <row r="331" spans="1:9" ht="15" hidden="1" x14ac:dyDescent="0.25">
      <c r="A331" s="150"/>
      <c r="B331" s="24" t="s">
        <v>131</v>
      </c>
      <c r="C331" s="78">
        <f t="shared" si="20"/>
        <v>0</v>
      </c>
      <c r="D331" s="78">
        <f t="shared" si="20"/>
        <v>0</v>
      </c>
      <c r="E331" s="78">
        <f t="shared" si="20"/>
        <v>0</v>
      </c>
      <c r="F331" s="78">
        <f t="shared" si="20"/>
        <v>0</v>
      </c>
      <c r="G331" s="204"/>
      <c r="H331" s="186"/>
      <c r="I331" s="186"/>
    </row>
    <row r="332" spans="1:9" ht="38.25" hidden="1" x14ac:dyDescent="0.2">
      <c r="A332" s="150"/>
      <c r="B332" s="13" t="s">
        <v>277</v>
      </c>
      <c r="C332" s="85"/>
      <c r="D332" s="85"/>
      <c r="E332" s="85"/>
      <c r="F332" s="57"/>
      <c r="G332" s="13" t="s">
        <v>278</v>
      </c>
      <c r="H332" s="186"/>
      <c r="I332" s="186"/>
    </row>
    <row r="333" spans="1:9" ht="78.75" customHeight="1" x14ac:dyDescent="0.2">
      <c r="A333" s="150" t="s">
        <v>229</v>
      </c>
      <c r="B333" s="34" t="s">
        <v>230</v>
      </c>
      <c r="C333" s="85">
        <f t="shared" ref="C333:F334" si="21">C334</f>
        <v>0</v>
      </c>
      <c r="D333" s="85">
        <f t="shared" si="21"/>
        <v>0</v>
      </c>
      <c r="E333" s="85">
        <f t="shared" si="21"/>
        <v>0</v>
      </c>
      <c r="F333" s="85">
        <f t="shared" si="21"/>
        <v>1294581493</v>
      </c>
      <c r="G333" s="13"/>
    </row>
    <row r="334" spans="1:9" ht="20.25" customHeight="1" x14ac:dyDescent="0.25">
      <c r="A334" s="150"/>
      <c r="B334" s="69" t="s">
        <v>131</v>
      </c>
      <c r="C334" s="78">
        <f t="shared" si="21"/>
        <v>0</v>
      </c>
      <c r="D334" s="78">
        <f t="shared" si="21"/>
        <v>0</v>
      </c>
      <c r="E334" s="78">
        <f t="shared" si="21"/>
        <v>0</v>
      </c>
      <c r="F334" s="78">
        <f t="shared" si="21"/>
        <v>1294581493</v>
      </c>
      <c r="G334" s="13"/>
    </row>
    <row r="335" spans="1:9" ht="199.5" customHeight="1" x14ac:dyDescent="0.2">
      <c r="A335" s="150"/>
      <c r="B335" s="154" t="s">
        <v>228</v>
      </c>
      <c r="C335" s="113"/>
      <c r="D335" s="113"/>
      <c r="E335" s="87"/>
      <c r="F335" s="87">
        <f>41479700+183000000+1027420200+5300+42676293</f>
        <v>1294581493</v>
      </c>
      <c r="G335" s="174" t="s">
        <v>431</v>
      </c>
    </row>
    <row r="336" spans="1:9" ht="51" x14ac:dyDescent="0.2">
      <c r="A336" s="31" t="s">
        <v>235</v>
      </c>
      <c r="B336" s="34" t="s">
        <v>236</v>
      </c>
      <c r="C336" s="85">
        <f>C337+C338+C339</f>
        <v>0</v>
      </c>
      <c r="D336" s="85">
        <f>D337+D338+D339</f>
        <v>0</v>
      </c>
      <c r="E336" s="85">
        <f>E337+E338+E339</f>
        <v>7500000</v>
      </c>
      <c r="F336" s="85">
        <f>F337+F338+F339</f>
        <v>5000000</v>
      </c>
      <c r="G336" s="133"/>
    </row>
    <row r="337" spans="1:9" ht="19.5" customHeight="1" x14ac:dyDescent="0.2">
      <c r="A337" s="31"/>
      <c r="B337" s="32" t="s">
        <v>131</v>
      </c>
      <c r="C337" s="87"/>
      <c r="D337" s="87"/>
      <c r="E337" s="87"/>
      <c r="F337" s="87">
        <v>5000000</v>
      </c>
      <c r="G337" s="228" t="s">
        <v>373</v>
      </c>
    </row>
    <row r="338" spans="1:9" ht="33.75" customHeight="1" x14ac:dyDescent="0.2">
      <c r="A338" s="31"/>
      <c r="B338" s="32" t="s">
        <v>163</v>
      </c>
      <c r="C338" s="87"/>
      <c r="D338" s="87"/>
      <c r="E338" s="87">
        <v>5000000</v>
      </c>
      <c r="F338" s="87"/>
      <c r="G338" s="229"/>
    </row>
    <row r="339" spans="1:9" ht="38.25" customHeight="1" x14ac:dyDescent="0.2">
      <c r="A339" s="31"/>
      <c r="B339" s="32" t="s">
        <v>264</v>
      </c>
      <c r="C339" s="87"/>
      <c r="D339" s="87"/>
      <c r="E339" s="87">
        <v>2500000</v>
      </c>
      <c r="F339" s="87"/>
      <c r="G339" s="181" t="s">
        <v>374</v>
      </c>
    </row>
    <row r="340" spans="1:9" ht="52.5" customHeight="1" x14ac:dyDescent="0.2">
      <c r="A340" s="31" t="s">
        <v>265</v>
      </c>
      <c r="B340" s="39" t="s">
        <v>266</v>
      </c>
      <c r="C340" s="85">
        <f>C341</f>
        <v>0</v>
      </c>
      <c r="D340" s="85">
        <f>D341</f>
        <v>0</v>
      </c>
      <c r="E340" s="85">
        <f>E341</f>
        <v>0</v>
      </c>
      <c r="F340" s="85">
        <f>F341</f>
        <v>2500000</v>
      </c>
      <c r="G340" s="181"/>
    </row>
    <row r="341" spans="1:9" ht="41.25" customHeight="1" x14ac:dyDescent="0.2">
      <c r="A341" s="31"/>
      <c r="B341" s="32" t="s">
        <v>267</v>
      </c>
      <c r="C341" s="87"/>
      <c r="D341" s="87"/>
      <c r="E341" s="87"/>
      <c r="F341" s="87">
        <v>2500000</v>
      </c>
      <c r="G341" s="181" t="s">
        <v>375</v>
      </c>
    </row>
    <row r="342" spans="1:9" ht="15.75" customHeight="1" x14ac:dyDescent="0.25">
      <c r="A342" s="211" t="s">
        <v>37</v>
      </c>
      <c r="B342" s="223" t="s">
        <v>38</v>
      </c>
      <c r="C342" s="88">
        <f>C343+C345+C348+C351+C353+C357+C359+C370+C372+C374+C376+C378+C380+C382</f>
        <v>0</v>
      </c>
      <c r="D342" s="88">
        <f>D343+D345+D348+D351+D353+D357+D359+D370+D372+D374+D376+D378+D380+D382</f>
        <v>0</v>
      </c>
      <c r="E342" s="88">
        <f>E343+E345+E348+E351+E353+E357+E359+E370+E372+E374+E376+E378+E380+E382</f>
        <v>122909678</v>
      </c>
      <c r="F342" s="88">
        <f>F343+F345+F348+F351+F353+F357+F359+F370+F372+F374+F376+F378+F380+F382</f>
        <v>133030888</v>
      </c>
      <c r="G342" s="206"/>
      <c r="H342" s="186">
        <v>-10121210</v>
      </c>
      <c r="I342" s="186">
        <f>G342-H342</f>
        <v>10121210</v>
      </c>
    </row>
    <row r="343" spans="1:9" ht="25.5" x14ac:dyDescent="0.25">
      <c r="A343" s="150"/>
      <c r="B343" s="143" t="s">
        <v>368</v>
      </c>
      <c r="C343" s="78">
        <f>C344</f>
        <v>0</v>
      </c>
      <c r="D343" s="78">
        <f>D344</f>
        <v>0</v>
      </c>
      <c r="E343" s="78">
        <f>E344</f>
        <v>7978</v>
      </c>
      <c r="F343" s="78">
        <f>F344</f>
        <v>0</v>
      </c>
      <c r="G343" s="206"/>
    </row>
    <row r="344" spans="1:9" ht="42.75" customHeight="1" x14ac:dyDescent="0.2">
      <c r="A344" s="150"/>
      <c r="B344" s="144"/>
      <c r="C344" s="85"/>
      <c r="D344" s="85"/>
      <c r="E344" s="87">
        <v>7978</v>
      </c>
      <c r="F344" s="85"/>
      <c r="G344" s="65" t="s">
        <v>334</v>
      </c>
    </row>
    <row r="345" spans="1:9" ht="17.25" customHeight="1" x14ac:dyDescent="0.25">
      <c r="A345" s="31"/>
      <c r="B345" s="32" t="s">
        <v>116</v>
      </c>
      <c r="C345" s="78">
        <f>C346+C347</f>
        <v>0</v>
      </c>
      <c r="D345" s="78">
        <f>D346+D347</f>
        <v>0</v>
      </c>
      <c r="E345" s="78">
        <f>E346+E347</f>
        <v>4770800</v>
      </c>
      <c r="F345" s="78">
        <f>F346+F347</f>
        <v>4768800</v>
      </c>
      <c r="G345" s="13"/>
    </row>
    <row r="346" spans="1:9" ht="54.75" customHeight="1" x14ac:dyDescent="0.2">
      <c r="A346" s="31"/>
      <c r="B346" s="14"/>
      <c r="C346" s="87"/>
      <c r="D346" s="87"/>
      <c r="E346" s="87">
        <v>4768800</v>
      </c>
      <c r="F346" s="87">
        <v>4768800</v>
      </c>
      <c r="G346" s="13" t="s">
        <v>432</v>
      </c>
    </row>
    <row r="347" spans="1:9" ht="39" customHeight="1" x14ac:dyDescent="0.2">
      <c r="A347" s="31"/>
      <c r="B347" s="168"/>
      <c r="C347" s="207"/>
      <c r="D347" s="207"/>
      <c r="E347" s="87">
        <v>2000</v>
      </c>
      <c r="F347" s="207"/>
      <c r="G347" s="52" t="s">
        <v>376</v>
      </c>
    </row>
    <row r="348" spans="1:9" ht="15" x14ac:dyDescent="0.25">
      <c r="A348" s="31"/>
      <c r="B348" s="32" t="s">
        <v>115</v>
      </c>
      <c r="C348" s="78">
        <f>C349+C350</f>
        <v>0</v>
      </c>
      <c r="D348" s="78">
        <f>D349+D350</f>
        <v>0</v>
      </c>
      <c r="E348" s="78">
        <f>E349+E350</f>
        <v>10461000</v>
      </c>
      <c r="F348" s="78">
        <f>F349+F350</f>
        <v>10387000</v>
      </c>
      <c r="G348" s="13"/>
    </row>
    <row r="349" spans="1:9" ht="38.25" x14ac:dyDescent="0.2">
      <c r="A349" s="31"/>
      <c r="B349" s="14"/>
      <c r="C349" s="87"/>
      <c r="D349" s="87"/>
      <c r="E349" s="87">
        <v>10387000</v>
      </c>
      <c r="F349" s="87">
        <v>10387000</v>
      </c>
      <c r="G349" s="13" t="s">
        <v>336</v>
      </c>
    </row>
    <row r="350" spans="1:9" ht="25.5" x14ac:dyDescent="0.2">
      <c r="A350" s="31"/>
      <c r="B350" s="168"/>
      <c r="C350" s="87"/>
      <c r="D350" s="87"/>
      <c r="E350" s="87">
        <v>74000</v>
      </c>
      <c r="F350" s="87"/>
      <c r="G350" s="52" t="s">
        <v>377</v>
      </c>
    </row>
    <row r="351" spans="1:9" ht="29.25" customHeight="1" x14ac:dyDescent="0.25">
      <c r="A351" s="31"/>
      <c r="B351" s="32" t="s">
        <v>163</v>
      </c>
      <c r="C351" s="78">
        <f>C352</f>
        <v>0</v>
      </c>
      <c r="D351" s="78">
        <f>D352</f>
        <v>0</v>
      </c>
      <c r="E351" s="78">
        <f>E352</f>
        <v>689000</v>
      </c>
      <c r="F351" s="78">
        <f>F352</f>
        <v>689000</v>
      </c>
      <c r="G351" s="13"/>
    </row>
    <row r="352" spans="1:9" ht="29.25" customHeight="1" x14ac:dyDescent="0.2">
      <c r="A352" s="31"/>
      <c r="B352" s="39"/>
      <c r="C352" s="87"/>
      <c r="D352" s="87"/>
      <c r="E352" s="87">
        <v>689000</v>
      </c>
      <c r="F352" s="87">
        <v>689000</v>
      </c>
      <c r="G352" s="13" t="s">
        <v>378</v>
      </c>
    </row>
    <row r="353" spans="1:7" ht="15" x14ac:dyDescent="0.25">
      <c r="A353" s="31"/>
      <c r="B353" s="32" t="s">
        <v>160</v>
      </c>
      <c r="C353" s="78">
        <f>C354+C355+C356</f>
        <v>0</v>
      </c>
      <c r="D353" s="78">
        <f>D354+D355+D356</f>
        <v>0</v>
      </c>
      <c r="E353" s="78">
        <f>E354+E355+E356</f>
        <v>8037342</v>
      </c>
      <c r="F353" s="78">
        <f>F354+F355+F356</f>
        <v>8420342</v>
      </c>
      <c r="G353" s="13"/>
    </row>
    <row r="354" spans="1:7" ht="38.25" x14ac:dyDescent="0.2">
      <c r="A354" s="31"/>
      <c r="B354" s="39"/>
      <c r="C354" s="87"/>
      <c r="D354" s="87"/>
      <c r="E354" s="87"/>
      <c r="F354" s="87">
        <v>383000</v>
      </c>
      <c r="G354" s="13" t="s">
        <v>314</v>
      </c>
    </row>
    <row r="355" spans="1:7" ht="27" customHeight="1" x14ac:dyDescent="0.2">
      <c r="A355" s="31"/>
      <c r="B355" s="39"/>
      <c r="C355" s="87"/>
      <c r="D355" s="87"/>
      <c r="E355" s="87">
        <f>8037342-E356</f>
        <v>7288943</v>
      </c>
      <c r="F355" s="87">
        <f>8037342-F356</f>
        <v>7288943</v>
      </c>
      <c r="G355" s="13" t="s">
        <v>335</v>
      </c>
    </row>
    <row r="356" spans="1:7" ht="27" customHeight="1" x14ac:dyDescent="0.2">
      <c r="A356" s="31"/>
      <c r="B356" s="39"/>
      <c r="C356" s="87"/>
      <c r="D356" s="87"/>
      <c r="E356" s="87">
        <v>748399</v>
      </c>
      <c r="F356" s="87">
        <f>E356</f>
        <v>748399</v>
      </c>
      <c r="G356" s="13" t="s">
        <v>237</v>
      </c>
    </row>
    <row r="357" spans="1:7" ht="15" x14ac:dyDescent="0.25">
      <c r="A357" s="31"/>
      <c r="B357" s="32" t="s">
        <v>164</v>
      </c>
      <c r="C357" s="78">
        <f>C358</f>
        <v>0</v>
      </c>
      <c r="D357" s="78">
        <f>D358</f>
        <v>0</v>
      </c>
      <c r="E357" s="78">
        <f>E358</f>
        <v>1411000</v>
      </c>
      <c r="F357" s="78">
        <f>F358</f>
        <v>1411000</v>
      </c>
      <c r="G357" s="13"/>
    </row>
    <row r="358" spans="1:7" ht="38.25" x14ac:dyDescent="0.2">
      <c r="A358" s="31"/>
      <c r="B358" s="39"/>
      <c r="C358" s="87"/>
      <c r="D358" s="87"/>
      <c r="E358" s="87">
        <v>1411000</v>
      </c>
      <c r="F358" s="87">
        <v>1411000</v>
      </c>
      <c r="G358" s="13" t="s">
        <v>379</v>
      </c>
    </row>
    <row r="359" spans="1:7" ht="16.5" customHeight="1" x14ac:dyDescent="0.25">
      <c r="A359" s="31"/>
      <c r="B359" s="32" t="s">
        <v>165</v>
      </c>
      <c r="C359" s="78">
        <f>C360+C361+C362+C363+C364+C365+C366+C367+C368+C369</f>
        <v>0</v>
      </c>
      <c r="D359" s="78">
        <f>D360+D361+D362+D363+D364+D365+D366+D367+D368+D369</f>
        <v>0</v>
      </c>
      <c r="E359" s="78">
        <f>E360+E361+E362+E363+E364+E365+E366+E367+E368+E369</f>
        <v>66656752</v>
      </c>
      <c r="F359" s="78">
        <f>F360+F361+F362+F363+F364+F365+F366+F367+F368+F369</f>
        <v>76123379</v>
      </c>
      <c r="G359" s="208"/>
    </row>
    <row r="360" spans="1:7" ht="31.5" customHeight="1" x14ac:dyDescent="0.25">
      <c r="A360" s="31"/>
      <c r="B360" s="13"/>
      <c r="C360" s="78"/>
      <c r="D360" s="78"/>
      <c r="E360" s="78"/>
      <c r="F360" s="170">
        <v>149627</v>
      </c>
      <c r="G360" s="13" t="s">
        <v>328</v>
      </c>
    </row>
    <row r="361" spans="1:7" ht="41.25" customHeight="1" x14ac:dyDescent="0.2">
      <c r="A361" s="31"/>
      <c r="B361" s="32"/>
      <c r="C361" s="87"/>
      <c r="D361" s="87"/>
      <c r="E361" s="87"/>
      <c r="F361" s="87">
        <v>6500000</v>
      </c>
      <c r="G361" s="13" t="s">
        <v>433</v>
      </c>
    </row>
    <row r="362" spans="1:7" ht="38.25" x14ac:dyDescent="0.2">
      <c r="A362" s="31"/>
      <c r="B362" s="13"/>
      <c r="C362" s="87"/>
      <c r="D362" s="87"/>
      <c r="E362" s="87">
        <f>224092+434000</f>
        <v>658092</v>
      </c>
      <c r="F362" s="87">
        <f>224092+434000</f>
        <v>658092</v>
      </c>
      <c r="G362" s="13" t="s">
        <v>434</v>
      </c>
    </row>
    <row r="363" spans="1:7" ht="29.25" customHeight="1" x14ac:dyDescent="0.2">
      <c r="A363" s="31"/>
      <c r="B363" s="13"/>
      <c r="C363" s="87"/>
      <c r="D363" s="87"/>
      <c r="E363" s="87"/>
      <c r="F363" s="87">
        <v>2600000</v>
      </c>
      <c r="G363" s="13" t="s">
        <v>315</v>
      </c>
    </row>
    <row r="364" spans="1:7" ht="38.25" x14ac:dyDescent="0.2">
      <c r="A364" s="31"/>
      <c r="B364" s="13"/>
      <c r="C364" s="87"/>
      <c r="D364" s="87"/>
      <c r="E364" s="87">
        <v>383000</v>
      </c>
      <c r="F364" s="87"/>
      <c r="G364" s="13" t="s">
        <v>380</v>
      </c>
    </row>
    <row r="365" spans="1:7" ht="15" customHeight="1" x14ac:dyDescent="0.2">
      <c r="A365" s="31"/>
      <c r="B365" s="13"/>
      <c r="C365" s="87"/>
      <c r="D365" s="87"/>
      <c r="E365" s="87"/>
      <c r="F365" s="87">
        <v>908000</v>
      </c>
      <c r="G365" s="226" t="s">
        <v>316</v>
      </c>
    </row>
    <row r="366" spans="1:7" ht="27.75" customHeight="1" x14ac:dyDescent="0.2">
      <c r="A366" s="31"/>
      <c r="B366" s="13"/>
      <c r="C366" s="87"/>
      <c r="D366" s="87"/>
      <c r="E366" s="87">
        <v>908000</v>
      </c>
      <c r="F366" s="87"/>
      <c r="G366" s="227"/>
    </row>
    <row r="367" spans="1:7" ht="25.5" x14ac:dyDescent="0.2">
      <c r="A367" s="31"/>
      <c r="B367" s="13"/>
      <c r="C367" s="87"/>
      <c r="D367" s="87"/>
      <c r="E367" s="87">
        <v>60029400</v>
      </c>
      <c r="F367" s="87">
        <v>60029400</v>
      </c>
      <c r="G367" s="174" t="s">
        <v>435</v>
      </c>
    </row>
    <row r="368" spans="1:7" ht="28.5" customHeight="1" x14ac:dyDescent="0.2">
      <c r="A368" s="31"/>
      <c r="B368" s="13"/>
      <c r="C368" s="87"/>
      <c r="D368" s="87"/>
      <c r="E368" s="87">
        <v>4678260</v>
      </c>
      <c r="F368" s="87">
        <v>4678260</v>
      </c>
      <c r="G368" s="174" t="s">
        <v>381</v>
      </c>
    </row>
    <row r="369" spans="1:7" ht="43.5" customHeight="1" x14ac:dyDescent="0.2">
      <c r="A369" s="31"/>
      <c r="B369" s="13"/>
      <c r="C369" s="87"/>
      <c r="D369" s="87"/>
      <c r="E369" s="87"/>
      <c r="F369" s="87">
        <v>600000</v>
      </c>
      <c r="G369" s="174" t="s">
        <v>382</v>
      </c>
    </row>
    <row r="370" spans="1:7" ht="25.5" x14ac:dyDescent="0.25">
      <c r="A370" s="31"/>
      <c r="B370" s="24" t="s">
        <v>161</v>
      </c>
      <c r="C370" s="78">
        <f>C371</f>
        <v>0</v>
      </c>
      <c r="D370" s="78">
        <f>D371</f>
        <v>0</v>
      </c>
      <c r="E370" s="78">
        <f>E371</f>
        <v>65026</v>
      </c>
      <c r="F370" s="78">
        <f>F371</f>
        <v>65026</v>
      </c>
      <c r="G370" s="13"/>
    </row>
    <row r="371" spans="1:7" ht="27" customHeight="1" x14ac:dyDescent="0.2">
      <c r="A371" s="31"/>
      <c r="B371" s="13"/>
      <c r="C371" s="74"/>
      <c r="D371" s="74"/>
      <c r="E371" s="87">
        <f>45000+20026</f>
        <v>65026</v>
      </c>
      <c r="F371" s="87">
        <f>65026</f>
        <v>65026</v>
      </c>
      <c r="G371" s="13" t="s">
        <v>317</v>
      </c>
    </row>
    <row r="372" spans="1:7" ht="27" customHeight="1" x14ac:dyDescent="0.25">
      <c r="A372" s="31"/>
      <c r="B372" s="24" t="s">
        <v>362</v>
      </c>
      <c r="C372" s="78">
        <f>C373</f>
        <v>0</v>
      </c>
      <c r="D372" s="78">
        <f>D373</f>
        <v>0</v>
      </c>
      <c r="E372" s="78">
        <f>E373</f>
        <v>16000</v>
      </c>
      <c r="F372" s="78">
        <f>F373</f>
        <v>16000</v>
      </c>
      <c r="G372" s="13"/>
    </row>
    <row r="373" spans="1:7" ht="27" customHeight="1" x14ac:dyDescent="0.2">
      <c r="A373" s="31"/>
      <c r="B373" s="13"/>
      <c r="C373" s="87"/>
      <c r="D373" s="87"/>
      <c r="E373" s="87">
        <v>16000</v>
      </c>
      <c r="F373" s="87">
        <v>16000</v>
      </c>
      <c r="G373" s="13" t="s">
        <v>318</v>
      </c>
    </row>
    <row r="374" spans="1:7" ht="25.5" x14ac:dyDescent="0.2">
      <c r="A374" s="31"/>
      <c r="B374" s="24" t="s">
        <v>244</v>
      </c>
      <c r="C374" s="87">
        <f>C375</f>
        <v>0</v>
      </c>
      <c r="D374" s="87">
        <f>D375</f>
        <v>0</v>
      </c>
      <c r="E374" s="87">
        <f>E375</f>
        <v>0</v>
      </c>
      <c r="F374" s="87">
        <f>F375</f>
        <v>355561</v>
      </c>
      <c r="G374" s="13"/>
    </row>
    <row r="375" spans="1:7" ht="25.5" x14ac:dyDescent="0.2">
      <c r="A375" s="31"/>
      <c r="B375" s="13"/>
      <c r="C375" s="87"/>
      <c r="D375" s="87"/>
      <c r="E375" s="87"/>
      <c r="F375" s="87">
        <v>355561</v>
      </c>
      <c r="G375" s="13" t="s">
        <v>385</v>
      </c>
    </row>
    <row r="376" spans="1:7" ht="25.5" x14ac:dyDescent="0.25">
      <c r="A376" s="31"/>
      <c r="B376" s="24" t="s">
        <v>367</v>
      </c>
      <c r="C376" s="78">
        <f>C377</f>
        <v>0</v>
      </c>
      <c r="D376" s="78">
        <f>D377</f>
        <v>0</v>
      </c>
      <c r="E376" s="78">
        <f>E377</f>
        <v>20000000</v>
      </c>
      <c r="F376" s="78">
        <f>F377</f>
        <v>20000000</v>
      </c>
      <c r="G376" s="13"/>
    </row>
    <row r="377" spans="1:7" ht="79.5" customHeight="1" x14ac:dyDescent="0.2">
      <c r="A377" s="31"/>
      <c r="B377" s="13"/>
      <c r="C377" s="87"/>
      <c r="D377" s="87"/>
      <c r="E377" s="87">
        <v>20000000</v>
      </c>
      <c r="F377" s="87">
        <v>20000000</v>
      </c>
      <c r="G377" s="13" t="s">
        <v>436</v>
      </c>
    </row>
    <row r="378" spans="1:7" ht="38.25" x14ac:dyDescent="0.25">
      <c r="A378" s="31"/>
      <c r="B378" s="24" t="s">
        <v>296</v>
      </c>
      <c r="C378" s="78">
        <f>C379</f>
        <v>0</v>
      </c>
      <c r="D378" s="78">
        <f>D379</f>
        <v>0</v>
      </c>
      <c r="E378" s="78">
        <f>E379</f>
        <v>8000</v>
      </c>
      <c r="F378" s="78">
        <f>F379</f>
        <v>8000</v>
      </c>
      <c r="G378" s="24"/>
    </row>
    <row r="379" spans="1:7" ht="25.5" x14ac:dyDescent="0.2">
      <c r="A379" s="31"/>
      <c r="B379" s="13"/>
      <c r="C379" s="87"/>
      <c r="D379" s="87"/>
      <c r="E379" s="87">
        <v>8000</v>
      </c>
      <c r="F379" s="87">
        <v>8000</v>
      </c>
      <c r="G379" s="13" t="s">
        <v>394</v>
      </c>
    </row>
    <row r="380" spans="1:7" ht="30.75" customHeight="1" x14ac:dyDescent="0.25">
      <c r="A380" s="31"/>
      <c r="B380" s="24" t="s">
        <v>437</v>
      </c>
      <c r="C380" s="78">
        <f>C381</f>
        <v>0</v>
      </c>
      <c r="D380" s="78">
        <f>D381</f>
        <v>0</v>
      </c>
      <c r="E380" s="78">
        <f>E381</f>
        <v>9697400</v>
      </c>
      <c r="F380" s="78">
        <f>F381</f>
        <v>9697400</v>
      </c>
      <c r="G380" s="13"/>
    </row>
    <row r="381" spans="1:7" ht="31.5" customHeight="1" x14ac:dyDescent="0.2">
      <c r="A381" s="31"/>
      <c r="B381" s="13"/>
      <c r="C381" s="87"/>
      <c r="D381" s="87"/>
      <c r="E381" s="87">
        <v>9697400</v>
      </c>
      <c r="F381" s="87">
        <v>9697400</v>
      </c>
      <c r="G381" s="174" t="s">
        <v>383</v>
      </c>
    </row>
    <row r="382" spans="1:7" ht="30.75" customHeight="1" x14ac:dyDescent="0.25">
      <c r="A382" s="31"/>
      <c r="B382" s="24" t="s">
        <v>162</v>
      </c>
      <c r="C382" s="78">
        <f>C383</f>
        <v>0</v>
      </c>
      <c r="D382" s="78">
        <f>D383</f>
        <v>0</v>
      </c>
      <c r="E382" s="78">
        <f>E383+E384</f>
        <v>1089380</v>
      </c>
      <c r="F382" s="78">
        <f>F383+F384</f>
        <v>1089380</v>
      </c>
      <c r="G382" s="13"/>
    </row>
    <row r="383" spans="1:7" ht="38.25" x14ac:dyDescent="0.2">
      <c r="A383" s="31"/>
      <c r="B383" s="13" t="s">
        <v>438</v>
      </c>
      <c r="C383" s="87"/>
      <c r="D383" s="87"/>
      <c r="E383" s="87">
        <v>184000</v>
      </c>
      <c r="F383" s="87">
        <v>184000</v>
      </c>
      <c r="G383" s="13" t="s">
        <v>439</v>
      </c>
    </row>
    <row r="384" spans="1:7" ht="69" customHeight="1" x14ac:dyDescent="0.2">
      <c r="A384" s="150"/>
      <c r="B384" s="13"/>
      <c r="C384" s="18"/>
      <c r="D384" s="18"/>
      <c r="E384" s="87">
        <v>905380</v>
      </c>
      <c r="F384" s="87">
        <v>905380</v>
      </c>
      <c r="G384" s="13" t="s">
        <v>322</v>
      </c>
    </row>
    <row r="385" spans="1:7" ht="30" customHeight="1" x14ac:dyDescent="0.25">
      <c r="A385" s="232" t="s">
        <v>130</v>
      </c>
      <c r="B385" s="233"/>
      <c r="C385" s="85">
        <f>C8+C29+C73+C104+C110+C125+C135+C139+C146+C165+C182+C196+C214+C223+C227+C244+C255+C263+C279+C295+C302+C321+C329+C342</f>
        <v>522231183</v>
      </c>
      <c r="D385" s="85">
        <f>D8+D29+D73+D104+D110+D125+D135+D139+D146+D165+D182+D196+D214+D223+D227+D244+D255+D263+D279+D295+D302+D321+D329+D342</f>
        <v>272622329</v>
      </c>
      <c r="E385" s="85">
        <f>E8+E29+E73+E104+E110+E125+E135+E139+E146+E165+E182+E196+E214+E223+E227+E244+E255+E263+E279+E295+E302+E321+E329+E342</f>
        <v>3359221325.1900001</v>
      </c>
      <c r="F385" s="85">
        <f>F8+F29+F73+F104+F110+F125+F135+F139+F146+F165+F182+F196+F214+F223+F227+F244+F255+F263+F279+F295+F302+F321+F329+F342</f>
        <v>3359221325.1900001</v>
      </c>
      <c r="G385" s="209"/>
    </row>
    <row r="386" spans="1:7" ht="30" hidden="1" customHeight="1" x14ac:dyDescent="0.2">
      <c r="C386" s="11"/>
      <c r="D386" s="89">
        <f>C385+D385</f>
        <v>794853512</v>
      </c>
      <c r="E386" s="11"/>
      <c r="F386" s="11"/>
      <c r="G386" s="20"/>
    </row>
    <row r="387" spans="1:7" ht="30" hidden="1" customHeight="1" x14ac:dyDescent="0.2"/>
    <row r="388" spans="1:7" ht="16.5" hidden="1" customHeight="1" x14ac:dyDescent="0.2">
      <c r="B388" s="90" t="s">
        <v>168</v>
      </c>
      <c r="C388" s="89">
        <v>0</v>
      </c>
      <c r="D388" s="89">
        <v>0</v>
      </c>
      <c r="E388" s="89">
        <f>114733051+355561+4678260+20000000+2500000+20000000</f>
        <v>162266872</v>
      </c>
      <c r="F388" s="89">
        <f>114551564+355561+4678260+20000000+600000+2500000+20000000</f>
        <v>162685385</v>
      </c>
      <c r="G388" s="108">
        <f t="shared" ref="G388:G394" si="22">E388-F388</f>
        <v>-418513</v>
      </c>
    </row>
    <row r="389" spans="1:7" ht="16.5" hidden="1" customHeight="1" x14ac:dyDescent="0.2">
      <c r="B389" s="90" t="s">
        <v>174</v>
      </c>
      <c r="C389" s="89">
        <v>0</v>
      </c>
      <c r="D389" s="89">
        <v>0</v>
      </c>
      <c r="E389" s="89">
        <f>375000000+286974700+5300</f>
        <v>661980000</v>
      </c>
      <c r="F389" s="89">
        <f>378166600+5300</f>
        <v>378171900</v>
      </c>
      <c r="G389" s="108">
        <f t="shared" si="22"/>
        <v>283808100</v>
      </c>
    </row>
    <row r="390" spans="1:7" ht="16.5" hidden="1" customHeight="1" x14ac:dyDescent="0.2">
      <c r="B390" s="90" t="s">
        <v>185</v>
      </c>
      <c r="C390" s="89">
        <v>9988170</v>
      </c>
      <c r="D390" s="89">
        <v>272622329</v>
      </c>
      <c r="E390" s="89">
        <f>174239009+2209560+45000000+22000000</f>
        <v>243448569</v>
      </c>
      <c r="F390" s="89">
        <f>174239009+2209560+45000000+103974700</f>
        <v>325423269</v>
      </c>
      <c r="G390" s="108">
        <f t="shared" si="22"/>
        <v>-81974700</v>
      </c>
    </row>
    <row r="391" spans="1:7" ht="16.5" hidden="1" customHeight="1" x14ac:dyDescent="0.2">
      <c r="B391" s="90" t="s">
        <v>186</v>
      </c>
      <c r="C391" s="89">
        <v>188991400</v>
      </c>
      <c r="D391" s="89">
        <v>0</v>
      </c>
      <c r="E391" s="89">
        <f>1478392899-1237510676</f>
        <v>240882223</v>
      </c>
      <c r="F391" s="89">
        <f>1477982899-1237510676</f>
        <v>240472223</v>
      </c>
      <c r="G391" s="108">
        <f t="shared" si="22"/>
        <v>410000</v>
      </c>
    </row>
    <row r="392" spans="1:7" ht="16.5" hidden="1" customHeight="1" x14ac:dyDescent="0.2">
      <c r="B392" s="90" t="s">
        <v>231</v>
      </c>
      <c r="C392" s="89">
        <f>129841467+193385900+24246</f>
        <v>323251613</v>
      </c>
      <c r="D392" s="89">
        <v>0</v>
      </c>
      <c r="E392" s="89">
        <f>369898156.19+1405130+205900+89500+450+600000+2351518+1027420200+30708033+74000-9051119</f>
        <v>1423701768.1900001</v>
      </c>
      <c r="F392" s="89">
        <f>326848473.19+205900+89500+450+2351518+30708033+74000-9051119</f>
        <v>351226755.19</v>
      </c>
      <c r="G392" s="89">
        <f t="shared" si="22"/>
        <v>1072475013</v>
      </c>
    </row>
    <row r="393" spans="1:7" ht="16.5" hidden="1" customHeight="1" x14ac:dyDescent="0.2">
      <c r="B393" s="90" t="s">
        <v>241</v>
      </c>
      <c r="C393" s="89">
        <v>0</v>
      </c>
      <c r="D393" s="89">
        <v>0</v>
      </c>
      <c r="E393" s="89">
        <f>3200000+7000000+15000000+34148000</f>
        <v>59348000</v>
      </c>
      <c r="F393" s="89">
        <f>3600000+10000000+19000000+15000000+34148000</f>
        <v>81748000</v>
      </c>
      <c r="G393" s="89">
        <f t="shared" si="22"/>
        <v>-22400000</v>
      </c>
    </row>
    <row r="394" spans="1:7" ht="16.5" hidden="1" customHeight="1" x14ac:dyDescent="0.2">
      <c r="B394" s="90" t="s">
        <v>233</v>
      </c>
      <c r="C394" s="131"/>
      <c r="D394" s="131"/>
      <c r="E394" s="131"/>
      <c r="F394" s="132">
        <f>41479700+183000000+1027420200</f>
        <v>1251899900</v>
      </c>
      <c r="G394" s="89">
        <f t="shared" si="22"/>
        <v>-1251899900</v>
      </c>
    </row>
    <row r="395" spans="1:7" ht="16.5" hidden="1" customHeight="1" x14ac:dyDescent="0.2">
      <c r="B395" s="90" t="s">
        <v>281</v>
      </c>
      <c r="C395" s="131"/>
      <c r="D395" s="131"/>
      <c r="E395" s="131">
        <v>569178909.94000006</v>
      </c>
      <c r="F395" s="132">
        <v>569178909.94000006</v>
      </c>
      <c r="G395" s="89"/>
    </row>
    <row r="396" spans="1:7" ht="16.5" hidden="1" customHeight="1" x14ac:dyDescent="0.2">
      <c r="B396" s="90"/>
      <c r="C396" s="11"/>
      <c r="E396" s="11"/>
    </row>
    <row r="397" spans="1:7" ht="16.5" hidden="1" customHeight="1" x14ac:dyDescent="0.2">
      <c r="B397" s="6" t="s">
        <v>195</v>
      </c>
      <c r="C397" s="106">
        <f>SUM(C388:C396)</f>
        <v>522231183</v>
      </c>
      <c r="D397" s="106">
        <f>SUM(D388:D396)</f>
        <v>272622329</v>
      </c>
      <c r="E397" s="106">
        <f>SUM(E388:E396)</f>
        <v>3360806342.1300001</v>
      </c>
      <c r="F397" s="106">
        <f>SUM(F388:F396)</f>
        <v>3360806342.1300001</v>
      </c>
      <c r="G397" s="107">
        <f>SUM(G388:G396)</f>
        <v>0</v>
      </c>
    </row>
    <row r="398" spans="1:7" ht="16.5" hidden="1" customHeight="1" x14ac:dyDescent="0.2">
      <c r="C398" s="11"/>
      <c r="E398" s="11"/>
    </row>
    <row r="399" spans="1:7" ht="16.5" hidden="1" customHeight="1" x14ac:dyDescent="0.2">
      <c r="B399" s="6" t="s">
        <v>234</v>
      </c>
      <c r="C399" s="132">
        <f>C385-C397</f>
        <v>0</v>
      </c>
      <c r="D399" s="132">
        <f>D385-D397</f>
        <v>0</v>
      </c>
      <c r="E399" s="132">
        <f>E385-E397</f>
        <v>-1585016.9400000572</v>
      </c>
      <c r="F399" s="132">
        <f>F385-F397</f>
        <v>-1585016.9400000572</v>
      </c>
      <c r="G399" s="134">
        <f>E399-F399</f>
        <v>0</v>
      </c>
    </row>
    <row r="400" spans="1:7" ht="16.5" customHeight="1" x14ac:dyDescent="0.2">
      <c r="C400" s="11"/>
      <c r="E400" s="11"/>
    </row>
    <row r="401" spans="1:7" s="10" customFormat="1" ht="16.5" customHeight="1" x14ac:dyDescent="0.2">
      <c r="A401" s="175"/>
      <c r="B401" s="176"/>
      <c r="C401" s="210"/>
      <c r="D401" s="210"/>
      <c r="E401" s="210"/>
      <c r="F401" s="210"/>
      <c r="G401" s="177"/>
    </row>
    <row r="402" spans="1:7" ht="16.5" customHeight="1" x14ac:dyDescent="0.2">
      <c r="C402" s="11"/>
      <c r="E402" s="11"/>
      <c r="F402" s="11"/>
    </row>
    <row r="403" spans="1:7" ht="16.5" customHeight="1" x14ac:dyDescent="0.2">
      <c r="C403" s="11"/>
      <c r="E403" s="11"/>
    </row>
    <row r="404" spans="1:7" ht="16.5" customHeight="1" x14ac:dyDescent="0.2">
      <c r="C404" s="11"/>
      <c r="E404" s="11"/>
    </row>
    <row r="405" spans="1:7" ht="16.5" customHeight="1" x14ac:dyDescent="0.2">
      <c r="C405" s="11"/>
      <c r="E405" s="11"/>
    </row>
    <row r="406" spans="1:7" ht="16.5" customHeight="1" x14ac:dyDescent="0.2">
      <c r="C406" s="11"/>
      <c r="E406" s="11"/>
    </row>
    <row r="407" spans="1:7" ht="16.5" customHeight="1" x14ac:dyDescent="0.2">
      <c r="C407" s="11"/>
      <c r="E407" s="11"/>
    </row>
    <row r="408" spans="1:7" ht="16.5" customHeight="1" x14ac:dyDescent="0.2">
      <c r="C408" s="11"/>
      <c r="E408" s="11"/>
    </row>
    <row r="409" spans="1:7" ht="16.5" customHeight="1" x14ac:dyDescent="0.2">
      <c r="C409" s="11"/>
      <c r="E409" s="11"/>
    </row>
    <row r="410" spans="1:7" ht="16.5" customHeight="1" x14ac:dyDescent="0.2">
      <c r="C410" s="11"/>
      <c r="E410" s="11"/>
    </row>
    <row r="411" spans="1:7" ht="16.5" customHeight="1" x14ac:dyDescent="0.2">
      <c r="C411" s="11"/>
      <c r="E411" s="11"/>
    </row>
    <row r="412" spans="1:7" ht="16.5" customHeight="1" x14ac:dyDescent="0.2">
      <c r="C412" s="11"/>
      <c r="E412" s="11"/>
    </row>
    <row r="413" spans="1:7" ht="16.5" customHeight="1" x14ac:dyDescent="0.2">
      <c r="C413" s="11"/>
      <c r="E413" s="11"/>
    </row>
    <row r="414" spans="1:7" ht="16.5" customHeight="1" x14ac:dyDescent="0.2">
      <c r="C414" s="11"/>
      <c r="E414" s="11"/>
    </row>
    <row r="415" spans="1:7" ht="16.5" customHeight="1" x14ac:dyDescent="0.2">
      <c r="C415" s="11"/>
      <c r="E415" s="11"/>
    </row>
    <row r="416" spans="1:7" ht="16.5" customHeight="1" x14ac:dyDescent="0.2">
      <c r="C416" s="11"/>
      <c r="E416" s="11"/>
    </row>
    <row r="417" spans="3:5" ht="16.5" customHeight="1" x14ac:dyDescent="0.2">
      <c r="C417" s="11"/>
      <c r="E417" s="11"/>
    </row>
    <row r="418" spans="3:5" ht="16.5" customHeight="1" x14ac:dyDescent="0.2">
      <c r="C418" s="11"/>
      <c r="E418" s="11"/>
    </row>
    <row r="419" spans="3:5" ht="16.5" customHeight="1" x14ac:dyDescent="0.2">
      <c r="C419" s="11"/>
      <c r="E419" s="11"/>
    </row>
    <row r="420" spans="3:5" ht="16.5" customHeight="1" x14ac:dyDescent="0.2">
      <c r="C420" s="11"/>
      <c r="E420" s="11"/>
    </row>
    <row r="421" spans="3:5" ht="16.5" customHeight="1" x14ac:dyDescent="0.2">
      <c r="C421" s="11"/>
      <c r="E421" s="11"/>
    </row>
    <row r="422" spans="3:5" ht="16.5" customHeight="1" x14ac:dyDescent="0.2">
      <c r="C422" s="11"/>
      <c r="E422" s="11"/>
    </row>
    <row r="423" spans="3:5" ht="16.5" customHeight="1" x14ac:dyDescent="0.2">
      <c r="C423" s="11"/>
      <c r="E423" s="11"/>
    </row>
    <row r="424" spans="3:5" ht="16.5" customHeight="1" x14ac:dyDescent="0.2">
      <c r="C424" s="11"/>
      <c r="E424" s="11"/>
    </row>
    <row r="425" spans="3:5" ht="16.5" customHeight="1" x14ac:dyDescent="0.2">
      <c r="C425" s="11"/>
      <c r="E425" s="11"/>
    </row>
    <row r="426" spans="3:5" ht="16.5" customHeight="1" x14ac:dyDescent="0.2">
      <c r="C426" s="11"/>
      <c r="E426" s="11"/>
    </row>
    <row r="427" spans="3:5" ht="16.5" customHeight="1" x14ac:dyDescent="0.2">
      <c r="C427" s="11"/>
      <c r="E427" s="11"/>
    </row>
    <row r="428" spans="3:5" ht="16.5" customHeight="1" x14ac:dyDescent="0.2">
      <c r="C428" s="11"/>
      <c r="E428" s="11"/>
    </row>
    <row r="429" spans="3:5" ht="16.5" customHeight="1" x14ac:dyDescent="0.2">
      <c r="C429" s="11"/>
      <c r="E429" s="11"/>
    </row>
    <row r="430" spans="3:5" ht="16.5" customHeight="1" x14ac:dyDescent="0.2">
      <c r="C430" s="11"/>
      <c r="E430" s="11"/>
    </row>
    <row r="431" spans="3:5" ht="16.5" customHeight="1" x14ac:dyDescent="0.2">
      <c r="C431" s="11"/>
      <c r="E431" s="11"/>
    </row>
    <row r="432" spans="3:5" ht="16.5" customHeight="1" x14ac:dyDescent="0.2">
      <c r="C432" s="11"/>
      <c r="E432" s="11"/>
    </row>
    <row r="433" spans="3:5" ht="16.5" customHeight="1" x14ac:dyDescent="0.2">
      <c r="C433" s="11"/>
      <c r="E433" s="11"/>
    </row>
    <row r="434" spans="3:5" ht="16.5" customHeight="1" x14ac:dyDescent="0.2">
      <c r="C434" s="11"/>
      <c r="E434" s="11"/>
    </row>
    <row r="435" spans="3:5" ht="16.5" customHeight="1" x14ac:dyDescent="0.2">
      <c r="C435" s="11"/>
      <c r="E435" s="11"/>
    </row>
    <row r="436" spans="3:5" ht="16.5" customHeight="1" x14ac:dyDescent="0.2">
      <c r="C436" s="11"/>
      <c r="E436" s="11"/>
    </row>
    <row r="437" spans="3:5" ht="16.5" customHeight="1" x14ac:dyDescent="0.2">
      <c r="C437" s="11"/>
      <c r="E437" s="11"/>
    </row>
    <row r="438" spans="3:5" ht="16.5" customHeight="1" x14ac:dyDescent="0.2">
      <c r="C438" s="11"/>
      <c r="E438" s="11"/>
    </row>
    <row r="439" spans="3:5" ht="16.5" customHeight="1" x14ac:dyDescent="0.2">
      <c r="C439" s="11"/>
      <c r="E439" s="11"/>
    </row>
    <row r="440" spans="3:5" ht="16.5" customHeight="1" x14ac:dyDescent="0.2">
      <c r="C440" s="11"/>
      <c r="E440" s="11"/>
    </row>
    <row r="441" spans="3:5" ht="16.5" customHeight="1" x14ac:dyDescent="0.2">
      <c r="C441" s="11"/>
      <c r="E441" s="11"/>
    </row>
    <row r="442" spans="3:5" ht="16.5" customHeight="1" x14ac:dyDescent="0.2">
      <c r="C442" s="11"/>
      <c r="E442" s="11"/>
    </row>
    <row r="443" spans="3:5" ht="16.5" customHeight="1" x14ac:dyDescent="0.2">
      <c r="C443" s="11"/>
      <c r="E443" s="11"/>
    </row>
    <row r="444" spans="3:5" ht="16.5" customHeight="1" x14ac:dyDescent="0.2">
      <c r="C444" s="11"/>
      <c r="E444" s="11"/>
    </row>
    <row r="445" spans="3:5" ht="16.5" customHeight="1" x14ac:dyDescent="0.2">
      <c r="C445" s="11"/>
      <c r="E445" s="11"/>
    </row>
    <row r="446" spans="3:5" ht="16.5" customHeight="1" x14ac:dyDescent="0.2">
      <c r="C446" s="11"/>
      <c r="E446" s="11"/>
    </row>
    <row r="447" spans="3:5" ht="16.5" customHeight="1" x14ac:dyDescent="0.2">
      <c r="C447" s="11"/>
      <c r="E447" s="11"/>
    </row>
    <row r="448" spans="3:5" ht="16.5" customHeight="1" x14ac:dyDescent="0.2">
      <c r="C448" s="11"/>
      <c r="E448" s="11"/>
    </row>
    <row r="449" spans="3:5" ht="16.5" customHeight="1" x14ac:dyDescent="0.2">
      <c r="C449" s="11"/>
      <c r="E449" s="11"/>
    </row>
    <row r="450" spans="3:5" ht="16.5" customHeight="1" x14ac:dyDescent="0.2">
      <c r="C450" s="11"/>
      <c r="E450" s="11"/>
    </row>
    <row r="451" spans="3:5" ht="16.5" customHeight="1" x14ac:dyDescent="0.2">
      <c r="C451" s="11"/>
      <c r="E451" s="11"/>
    </row>
    <row r="452" spans="3:5" ht="16.5" customHeight="1" x14ac:dyDescent="0.2">
      <c r="C452" s="11"/>
      <c r="E452" s="11"/>
    </row>
    <row r="453" spans="3:5" ht="16.5" customHeight="1" x14ac:dyDescent="0.2">
      <c r="C453" s="11"/>
      <c r="E453" s="11"/>
    </row>
    <row r="454" spans="3:5" ht="16.5" customHeight="1" x14ac:dyDescent="0.2">
      <c r="C454" s="11"/>
      <c r="E454" s="11"/>
    </row>
    <row r="455" spans="3:5" ht="16.5" customHeight="1" x14ac:dyDescent="0.2">
      <c r="C455" s="11"/>
      <c r="E455" s="11"/>
    </row>
    <row r="456" spans="3:5" ht="16.5" customHeight="1" x14ac:dyDescent="0.2">
      <c r="C456" s="11"/>
      <c r="E456" s="11"/>
    </row>
    <row r="457" spans="3:5" ht="16.5" customHeight="1" x14ac:dyDescent="0.2">
      <c r="C457" s="11"/>
      <c r="E457" s="11"/>
    </row>
    <row r="458" spans="3:5" ht="16.5" customHeight="1" x14ac:dyDescent="0.2">
      <c r="C458" s="11"/>
      <c r="E458" s="11"/>
    </row>
    <row r="459" spans="3:5" ht="30" customHeight="1" x14ac:dyDescent="0.2"/>
    <row r="460" spans="3:5" ht="30" customHeight="1" x14ac:dyDescent="0.2"/>
    <row r="461" spans="3:5" ht="30" customHeight="1" x14ac:dyDescent="0.2"/>
    <row r="462" spans="3:5" ht="30" customHeight="1" x14ac:dyDescent="0.2"/>
    <row r="463" spans="3:5" ht="30" customHeight="1" x14ac:dyDescent="0.2"/>
    <row r="464" spans="3:5" ht="30" customHeight="1" x14ac:dyDescent="0.2"/>
    <row r="465" ht="30" customHeight="1" x14ac:dyDescent="0.2"/>
    <row r="466" ht="30" customHeight="1" x14ac:dyDescent="0.2"/>
    <row r="467" ht="30" customHeight="1" x14ac:dyDescent="0.2"/>
    <row r="468" ht="30" customHeight="1" x14ac:dyDescent="0.2"/>
    <row r="469" ht="30" customHeight="1" x14ac:dyDescent="0.2"/>
    <row r="470" ht="30" customHeight="1" x14ac:dyDescent="0.2"/>
    <row r="471" ht="30" customHeight="1" x14ac:dyDescent="0.2"/>
    <row r="472" ht="30" customHeight="1" x14ac:dyDescent="0.2"/>
    <row r="473" ht="30" customHeight="1" x14ac:dyDescent="0.2"/>
    <row r="474" ht="30" customHeight="1" x14ac:dyDescent="0.2"/>
    <row r="475" ht="30" customHeight="1" x14ac:dyDescent="0.2"/>
  </sheetData>
  <mergeCells count="21">
    <mergeCell ref="G97:G98"/>
    <mergeCell ref="G337:G338"/>
    <mergeCell ref="G253:G254"/>
    <mergeCell ref="A385:B385"/>
    <mergeCell ref="A4:G4"/>
    <mergeCell ref="E6:F6"/>
    <mergeCell ref="G239:G240"/>
    <mergeCell ref="G235:G236"/>
    <mergeCell ref="G127:G129"/>
    <mergeCell ref="G132:G133"/>
    <mergeCell ref="G261:G262"/>
    <mergeCell ref="G365:G366"/>
    <mergeCell ref="G206:G207"/>
    <mergeCell ref="G87:G88"/>
    <mergeCell ref="G204:G205"/>
    <mergeCell ref="G266:G267"/>
    <mergeCell ref="A6:A7"/>
    <mergeCell ref="B6:B7"/>
    <mergeCell ref="C6:C7"/>
    <mergeCell ref="D6:D7"/>
    <mergeCell ref="G6:G7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78" orientation="landscape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ROOT</cp:lastModifiedBy>
  <cp:lastPrinted>2014-03-11T15:16:27Z</cp:lastPrinted>
  <dcterms:created xsi:type="dcterms:W3CDTF">2009-11-20T12:52:24Z</dcterms:created>
  <dcterms:modified xsi:type="dcterms:W3CDTF">2014-03-12T05:56:36Z</dcterms:modified>
</cp:coreProperties>
</file>