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180" windowWidth="18840" windowHeight="17490"/>
  </bookViews>
  <sheets>
    <sheet name="Лист1" sheetId="1" r:id="rId1"/>
  </sheets>
  <definedNames>
    <definedName name="_xlnm._FilterDatabase" localSheetId="0" hidden="1">Лист1!$A$1:$H$1</definedName>
    <definedName name="_xlnm.Print_Titles" localSheetId="0">Лист1!$6:$8</definedName>
    <definedName name="_xlnm.Print_Area" localSheetId="0">Лист1!$A$1:$G$676</definedName>
  </definedNames>
  <calcPr calcId="145621"/>
</workbook>
</file>

<file path=xl/calcChain.xml><?xml version="1.0" encoding="utf-8"?>
<calcChain xmlns="http://schemas.openxmlformats.org/spreadsheetml/2006/main">
  <c r="D303" i="1" l="1"/>
  <c r="E303" i="1"/>
  <c r="F303" i="1"/>
  <c r="D304" i="1"/>
  <c r="E304" i="1"/>
  <c r="F304" i="1"/>
  <c r="C303" i="1"/>
  <c r="C304" i="1"/>
  <c r="F12" i="1" l="1"/>
  <c r="C446" i="1" l="1"/>
  <c r="C438" i="1"/>
  <c r="C194" i="1" l="1"/>
  <c r="D174" i="1" l="1"/>
  <c r="E174" i="1"/>
  <c r="F174" i="1"/>
  <c r="C174" i="1"/>
  <c r="E526" i="1" l="1"/>
  <c r="D526" i="1"/>
  <c r="F526" i="1"/>
  <c r="C526" i="1"/>
  <c r="F568" i="1"/>
  <c r="D567" i="1" l="1"/>
  <c r="F567" i="1"/>
  <c r="D611" i="1" l="1"/>
  <c r="E611" i="1"/>
  <c r="F611" i="1"/>
  <c r="C611" i="1"/>
  <c r="E564" i="1"/>
  <c r="E133" i="1" l="1"/>
  <c r="F562" i="1" l="1"/>
  <c r="F503" i="1"/>
  <c r="D186" i="1" l="1"/>
  <c r="E186" i="1"/>
  <c r="F186" i="1"/>
  <c r="C186" i="1"/>
  <c r="C188" i="1"/>
  <c r="F358" i="1" l="1"/>
  <c r="F195" i="1" l="1"/>
  <c r="D161" i="1"/>
  <c r="E161" i="1"/>
  <c r="F161" i="1"/>
  <c r="C161" i="1"/>
  <c r="F25" i="1"/>
  <c r="F223" i="1" l="1"/>
  <c r="D624" i="1" l="1"/>
  <c r="E624" i="1"/>
  <c r="F624" i="1"/>
  <c r="C624" i="1"/>
  <c r="D563" i="1"/>
  <c r="F563" i="1"/>
  <c r="C563" i="1"/>
  <c r="F470" i="1"/>
  <c r="F260" i="1"/>
  <c r="F259" i="1" s="1"/>
  <c r="E620" i="1" l="1"/>
  <c r="F24" i="1" l="1"/>
  <c r="F400" i="1" l="1"/>
  <c r="D95" i="1" l="1"/>
  <c r="E95" i="1"/>
  <c r="F95" i="1"/>
  <c r="C95" i="1"/>
  <c r="D14" i="1"/>
  <c r="E14" i="1"/>
  <c r="F14" i="1"/>
  <c r="C14" i="1"/>
  <c r="D518" i="1" l="1"/>
  <c r="F518" i="1"/>
  <c r="C518" i="1"/>
  <c r="E521" i="1"/>
  <c r="E518" i="1" s="1"/>
  <c r="D193" i="1"/>
  <c r="E193" i="1"/>
  <c r="F193" i="1"/>
  <c r="C193" i="1"/>
  <c r="C139" i="1"/>
  <c r="E130" i="1"/>
  <c r="F34" i="1"/>
  <c r="E34" i="1"/>
  <c r="D34" i="1"/>
  <c r="C34" i="1"/>
  <c r="D543" i="1" l="1"/>
  <c r="E543" i="1"/>
  <c r="F543" i="1"/>
  <c r="C543" i="1"/>
  <c r="D649" i="1"/>
  <c r="E649" i="1"/>
  <c r="F649" i="1"/>
  <c r="C649" i="1"/>
  <c r="C102" i="1" l="1"/>
  <c r="D382" i="1"/>
  <c r="F382" i="1"/>
  <c r="C382" i="1"/>
  <c r="E387" i="1"/>
  <c r="E382" i="1" s="1"/>
  <c r="E294" i="1"/>
  <c r="F446" i="1" l="1"/>
  <c r="E446" i="1"/>
  <c r="D446" i="1"/>
  <c r="D363" i="1"/>
  <c r="E363" i="1"/>
  <c r="F363" i="1"/>
  <c r="C363" i="1"/>
  <c r="F366" i="1"/>
  <c r="E366" i="1"/>
  <c r="D366" i="1"/>
  <c r="C366" i="1"/>
  <c r="D362" i="1" l="1"/>
  <c r="F362" i="1"/>
  <c r="E362" i="1"/>
  <c r="C362" i="1"/>
  <c r="D630" i="1"/>
  <c r="E630" i="1"/>
  <c r="F630" i="1"/>
  <c r="C630" i="1"/>
  <c r="D615" i="1"/>
  <c r="E615" i="1"/>
  <c r="F615" i="1"/>
  <c r="C615" i="1"/>
  <c r="D596" i="1"/>
  <c r="E596" i="1"/>
  <c r="F596" i="1"/>
  <c r="C596" i="1"/>
  <c r="D524" i="1"/>
  <c r="E524" i="1"/>
  <c r="F524" i="1"/>
  <c r="C524" i="1"/>
  <c r="F669" i="1"/>
  <c r="E669" i="1"/>
  <c r="D669" i="1"/>
  <c r="C669" i="1"/>
  <c r="E667" i="1"/>
  <c r="E665" i="1" s="1"/>
  <c r="F666" i="1"/>
  <c r="F665" i="1" s="1"/>
  <c r="D665" i="1"/>
  <c r="C665" i="1"/>
  <c r="F661" i="1"/>
  <c r="E661" i="1"/>
  <c r="D661" i="1"/>
  <c r="C661" i="1"/>
  <c r="E658" i="1"/>
  <c r="F658" i="1"/>
  <c r="D658" i="1"/>
  <c r="C658" i="1"/>
  <c r="D654" i="1"/>
  <c r="F654" i="1"/>
  <c r="C654" i="1"/>
  <c r="E655" i="1"/>
  <c r="E654" i="1" s="1"/>
  <c r="F644" i="1"/>
  <c r="E644" i="1"/>
  <c r="D644" i="1"/>
  <c r="C644" i="1"/>
  <c r="D641" i="1"/>
  <c r="E641" i="1"/>
  <c r="C641" i="1"/>
  <c r="F642" i="1"/>
  <c r="F641" i="1" s="1"/>
  <c r="D638" i="1"/>
  <c r="F638" i="1"/>
  <c r="C638" i="1"/>
  <c r="E640" i="1"/>
  <c r="E638" i="1" s="1"/>
  <c r="F633" i="1"/>
  <c r="E633" i="1"/>
  <c r="D633" i="1"/>
  <c r="C633" i="1"/>
  <c r="F619" i="1"/>
  <c r="E619" i="1"/>
  <c r="D619" i="1"/>
  <c r="C619" i="1"/>
  <c r="F604" i="1"/>
  <c r="E604" i="1"/>
  <c r="D604" i="1"/>
  <c r="C604" i="1"/>
  <c r="F600" i="1"/>
  <c r="E600" i="1"/>
  <c r="D600" i="1"/>
  <c r="C600" i="1"/>
  <c r="F587" i="1"/>
  <c r="E587" i="1"/>
  <c r="D587" i="1"/>
  <c r="C587" i="1"/>
  <c r="F583" i="1"/>
  <c r="E583" i="1"/>
  <c r="D583" i="1"/>
  <c r="C583" i="1"/>
  <c r="F579" i="1"/>
  <c r="E579" i="1"/>
  <c r="D579" i="1"/>
  <c r="C579" i="1"/>
  <c r="C573" i="1"/>
  <c r="C567" i="1" s="1"/>
  <c r="E571" i="1"/>
  <c r="E567" i="1" s="1"/>
  <c r="E563" i="1"/>
  <c r="D559" i="1"/>
  <c r="E559" i="1"/>
  <c r="C559" i="1"/>
  <c r="F559" i="1"/>
  <c r="F556" i="1"/>
  <c r="E556" i="1"/>
  <c r="D556" i="1"/>
  <c r="C556" i="1"/>
  <c r="F547" i="1"/>
  <c r="E547" i="1"/>
  <c r="D547" i="1"/>
  <c r="C547" i="1"/>
  <c r="F539" i="1"/>
  <c r="E539" i="1"/>
  <c r="D539" i="1"/>
  <c r="C539" i="1"/>
  <c r="F536" i="1"/>
  <c r="E536" i="1"/>
  <c r="D536" i="1"/>
  <c r="C536" i="1"/>
  <c r="F532" i="1"/>
  <c r="E532" i="1"/>
  <c r="D532" i="1"/>
  <c r="C532" i="1"/>
  <c r="D357" i="1"/>
  <c r="E357" i="1"/>
  <c r="F357" i="1"/>
  <c r="C357" i="1"/>
  <c r="F353" i="1"/>
  <c r="F347" i="1"/>
  <c r="F346" i="1" s="1"/>
  <c r="D344" i="1"/>
  <c r="E344" i="1"/>
  <c r="F344" i="1"/>
  <c r="C344" i="1"/>
  <c r="F234" i="1"/>
  <c r="D201" i="1"/>
  <c r="E201" i="1"/>
  <c r="F201" i="1"/>
  <c r="C201" i="1"/>
  <c r="F213" i="1"/>
  <c r="F455" i="1" l="1"/>
  <c r="F454" i="1" s="1"/>
  <c r="F453" i="1" s="1"/>
  <c r="E455" i="1"/>
  <c r="E454" i="1" s="1"/>
  <c r="E453" i="1" s="1"/>
  <c r="D455" i="1"/>
  <c r="D454" i="1" s="1"/>
  <c r="D453" i="1" s="1"/>
  <c r="C455" i="1"/>
  <c r="C454" i="1" s="1"/>
  <c r="C453" i="1" s="1"/>
  <c r="D439" i="1"/>
  <c r="D438" i="1" s="1"/>
  <c r="E439" i="1"/>
  <c r="E438" i="1" s="1"/>
  <c r="F439" i="1"/>
  <c r="F438" i="1" s="1"/>
  <c r="C439" i="1"/>
  <c r="D435" i="1"/>
  <c r="E435" i="1"/>
  <c r="F435" i="1"/>
  <c r="C435" i="1"/>
  <c r="F450" i="1"/>
  <c r="F449" i="1" s="1"/>
  <c r="E450" i="1"/>
  <c r="E449" i="1" s="1"/>
  <c r="D450" i="1"/>
  <c r="D449" i="1" s="1"/>
  <c r="C450" i="1"/>
  <c r="C449" i="1" s="1"/>
  <c r="D398" i="1"/>
  <c r="D397" i="1" s="1"/>
  <c r="E398" i="1"/>
  <c r="E397" i="1" s="1"/>
  <c r="C398" i="1"/>
  <c r="F398" i="1"/>
  <c r="F397" i="1" s="1"/>
  <c r="E11" i="1" l="1"/>
  <c r="E10" i="1" s="1"/>
  <c r="F11" i="1"/>
  <c r="F10" i="1" s="1"/>
  <c r="E13" i="1"/>
  <c r="F13" i="1"/>
  <c r="E46" i="1"/>
  <c r="E45" i="1" s="1"/>
  <c r="F46" i="1"/>
  <c r="F45" i="1" s="1"/>
  <c r="E78" i="1"/>
  <c r="E77" i="1" s="1"/>
  <c r="F78" i="1"/>
  <c r="F77" i="1" s="1"/>
  <c r="E81" i="1"/>
  <c r="E80" i="1" s="1"/>
  <c r="F81" i="1"/>
  <c r="F80" i="1" s="1"/>
  <c r="E84" i="1"/>
  <c r="E83" i="1" s="1"/>
  <c r="F84" i="1"/>
  <c r="F83" i="1" s="1"/>
  <c r="E87" i="1"/>
  <c r="E86" i="1" s="1"/>
  <c r="F87" i="1"/>
  <c r="F86" i="1" s="1"/>
  <c r="E93" i="1"/>
  <c r="F93" i="1"/>
  <c r="E102" i="1"/>
  <c r="E101" i="1" s="1"/>
  <c r="F102" i="1"/>
  <c r="F101" i="1" s="1"/>
  <c r="E151" i="1"/>
  <c r="F151" i="1"/>
  <c r="E153" i="1"/>
  <c r="F153" i="1"/>
  <c r="E157" i="1"/>
  <c r="F157" i="1"/>
  <c r="E159" i="1"/>
  <c r="F159" i="1"/>
  <c r="E168" i="1"/>
  <c r="E167" i="1" s="1"/>
  <c r="E166" i="1" s="1"/>
  <c r="F168" i="1"/>
  <c r="F167" i="1" s="1"/>
  <c r="F166" i="1" s="1"/>
  <c r="E172" i="1"/>
  <c r="F172" i="1"/>
  <c r="E180" i="1"/>
  <c r="F180" i="1"/>
  <c r="E183" i="1"/>
  <c r="E182" i="1" s="1"/>
  <c r="F183" i="1"/>
  <c r="F182" i="1" s="1"/>
  <c r="E185" i="1"/>
  <c r="F185" i="1"/>
  <c r="E192" i="1"/>
  <c r="E191" i="1" s="1"/>
  <c r="F192" i="1"/>
  <c r="F191" i="1" s="1"/>
  <c r="E204" i="1"/>
  <c r="F204" i="1"/>
  <c r="E206" i="1"/>
  <c r="F206" i="1"/>
  <c r="E208" i="1"/>
  <c r="F208" i="1"/>
  <c r="E211" i="1"/>
  <c r="E210" i="1" s="1"/>
  <c r="F211" i="1"/>
  <c r="F210" i="1" s="1"/>
  <c r="E215" i="1"/>
  <c r="F215" i="1"/>
  <c r="E217" i="1"/>
  <c r="F217" i="1"/>
  <c r="E219" i="1"/>
  <c r="F219" i="1"/>
  <c r="E222" i="1"/>
  <c r="F222" i="1"/>
  <c r="E230" i="1"/>
  <c r="E229" i="1" s="1"/>
  <c r="F230" i="1"/>
  <c r="F229" i="1" s="1"/>
  <c r="E233" i="1"/>
  <c r="E232" i="1" s="1"/>
  <c r="F233" i="1"/>
  <c r="F232" i="1" s="1"/>
  <c r="E238" i="1"/>
  <c r="E237" i="1" s="1"/>
  <c r="F238" i="1"/>
  <c r="F237" i="1" s="1"/>
  <c r="E242" i="1"/>
  <c r="E241" i="1" s="1"/>
  <c r="F242" i="1"/>
  <c r="F241" i="1" s="1"/>
  <c r="E252" i="1"/>
  <c r="E251" i="1" s="1"/>
  <c r="F252" i="1"/>
  <c r="F251" i="1" s="1"/>
  <c r="E257" i="1"/>
  <c r="E256" i="1" s="1"/>
  <c r="F257" i="1"/>
  <c r="F256" i="1" s="1"/>
  <c r="E264" i="1"/>
  <c r="E263" i="1" s="1"/>
  <c r="F264" i="1"/>
  <c r="F263" i="1" s="1"/>
  <c r="E269" i="1"/>
  <c r="E268" i="1" s="1"/>
  <c r="F269" i="1"/>
  <c r="F268" i="1" s="1"/>
  <c r="E274" i="1"/>
  <c r="E273" i="1" s="1"/>
  <c r="F274" i="1"/>
  <c r="F273" i="1" s="1"/>
  <c r="E282" i="1"/>
  <c r="E281" i="1" s="1"/>
  <c r="F282" i="1"/>
  <c r="F281" i="1" s="1"/>
  <c r="E288" i="1"/>
  <c r="E287" i="1" s="1"/>
  <c r="F288" i="1"/>
  <c r="F287" i="1" s="1"/>
  <c r="E293" i="1"/>
  <c r="E292" i="1" s="1"/>
  <c r="F293" i="1"/>
  <c r="F292" i="1" s="1"/>
  <c r="E299" i="1"/>
  <c r="E298" i="1" s="1"/>
  <c r="F299" i="1"/>
  <c r="F298" i="1" s="1"/>
  <c r="E312" i="1"/>
  <c r="E309" i="1" s="1"/>
  <c r="F312" i="1"/>
  <c r="F309" i="1" s="1"/>
  <c r="E317" i="1"/>
  <c r="E316" i="1" s="1"/>
  <c r="F317" i="1"/>
  <c r="F316" i="1" s="1"/>
  <c r="E326" i="1"/>
  <c r="E325" i="1" s="1"/>
  <c r="F326" i="1"/>
  <c r="F325" i="1" s="1"/>
  <c r="E333" i="1"/>
  <c r="E332" i="1" s="1"/>
  <c r="E331" i="1" s="1"/>
  <c r="F333" i="1"/>
  <c r="F332" i="1" s="1"/>
  <c r="F331" i="1" s="1"/>
  <c r="E338" i="1"/>
  <c r="F338" i="1"/>
  <c r="E340" i="1"/>
  <c r="F340" i="1"/>
  <c r="E343" i="1"/>
  <c r="F343" i="1"/>
  <c r="E351" i="1"/>
  <c r="E350" i="1" s="1"/>
  <c r="F351" i="1"/>
  <c r="F350" i="1" s="1"/>
  <c r="E356" i="1"/>
  <c r="F356" i="1"/>
  <c r="E374" i="1"/>
  <c r="E373" i="1" s="1"/>
  <c r="F374" i="1"/>
  <c r="F373" i="1" s="1"/>
  <c r="E378" i="1"/>
  <c r="E377" i="1" s="1"/>
  <c r="F378" i="1"/>
  <c r="F377" i="1" s="1"/>
  <c r="E381" i="1"/>
  <c r="F381" i="1"/>
  <c r="E394" i="1"/>
  <c r="E393" i="1" s="1"/>
  <c r="F394" i="1"/>
  <c r="F393" i="1" s="1"/>
  <c r="E420" i="1"/>
  <c r="E419" i="1" s="1"/>
  <c r="F420" i="1"/>
  <c r="F419" i="1" s="1"/>
  <c r="E423" i="1"/>
  <c r="E422" i="1" s="1"/>
  <c r="F423" i="1"/>
  <c r="F422" i="1" s="1"/>
  <c r="E425" i="1"/>
  <c r="F425" i="1"/>
  <c r="E426" i="1"/>
  <c r="F426" i="1"/>
  <c r="E429" i="1"/>
  <c r="E428" i="1" s="1"/>
  <c r="F429" i="1"/>
  <c r="F428" i="1" s="1"/>
  <c r="E432" i="1"/>
  <c r="E431" i="1" s="1"/>
  <c r="F432" i="1"/>
  <c r="F431" i="1" s="1"/>
  <c r="E434" i="1"/>
  <c r="F434" i="1"/>
  <c r="E463" i="1"/>
  <c r="E462" i="1" s="1"/>
  <c r="F463" i="1"/>
  <c r="F462" i="1" s="1"/>
  <c r="E469" i="1"/>
  <c r="E468" i="1" s="1"/>
  <c r="F469" i="1"/>
  <c r="F468" i="1" s="1"/>
  <c r="E472" i="1"/>
  <c r="E471" i="1" s="1"/>
  <c r="F472" i="1"/>
  <c r="F471" i="1" s="1"/>
  <c r="E477" i="1"/>
  <c r="E476" i="1" s="1"/>
  <c r="F477" i="1"/>
  <c r="F476" i="1" s="1"/>
  <c r="E482" i="1"/>
  <c r="E481" i="1" s="1"/>
  <c r="F482" i="1"/>
  <c r="F481" i="1" s="1"/>
  <c r="E490" i="1"/>
  <c r="E489" i="1" s="1"/>
  <c r="F490" i="1"/>
  <c r="F489" i="1" s="1"/>
  <c r="E494" i="1"/>
  <c r="E493" i="1" s="1"/>
  <c r="F494" i="1"/>
  <c r="F493" i="1" s="1"/>
  <c r="E497" i="1"/>
  <c r="F497" i="1"/>
  <c r="E500" i="1"/>
  <c r="F500" i="1"/>
  <c r="E503" i="1"/>
  <c r="E502" i="1" s="1"/>
  <c r="F502" i="1"/>
  <c r="E509" i="1"/>
  <c r="F509" i="1"/>
  <c r="E512" i="1"/>
  <c r="F512" i="1"/>
  <c r="E515" i="1"/>
  <c r="E514" i="1" s="1"/>
  <c r="F515" i="1"/>
  <c r="F514" i="1" s="1"/>
  <c r="E552" i="1"/>
  <c r="F552" i="1"/>
  <c r="E647" i="1"/>
  <c r="F647" i="1"/>
  <c r="E651" i="1"/>
  <c r="F651" i="1"/>
  <c r="F461" i="1" l="1"/>
  <c r="E461" i="1"/>
  <c r="F240" i="1"/>
  <c r="E240" i="1"/>
  <c r="E214" i="1"/>
  <c r="F9" i="1"/>
  <c r="E9" i="1"/>
  <c r="E508" i="1"/>
  <c r="F517" i="1"/>
  <c r="E517" i="1"/>
  <c r="E272" i="1"/>
  <c r="F92" i="1"/>
  <c r="F44" i="1" s="1"/>
  <c r="E150" i="1"/>
  <c r="E286" i="1"/>
  <c r="E203" i="1"/>
  <c r="F262" i="1"/>
  <c r="F171" i="1"/>
  <c r="F170" i="1" s="1"/>
  <c r="F361" i="1"/>
  <c r="E308" i="1"/>
  <c r="E262" i="1"/>
  <c r="F156" i="1"/>
  <c r="F272" i="1"/>
  <c r="E496" i="1"/>
  <c r="E492" i="1" s="1"/>
  <c r="E337" i="1"/>
  <c r="E336" i="1" s="1"/>
  <c r="E171" i="1"/>
  <c r="E170" i="1" s="1"/>
  <c r="F150" i="1"/>
  <c r="F508" i="1"/>
  <c r="F507" i="1" s="1"/>
  <c r="F496" i="1"/>
  <c r="F492" i="1" s="1"/>
  <c r="F337" i="1"/>
  <c r="F336" i="1" s="1"/>
  <c r="E156" i="1"/>
  <c r="E92" i="1"/>
  <c r="E44" i="1" s="1"/>
  <c r="F480" i="1"/>
  <c r="F214" i="1"/>
  <c r="F203" i="1"/>
  <c r="E200" i="1"/>
  <c r="F396" i="1"/>
  <c r="E396" i="1"/>
  <c r="F349" i="1"/>
  <c r="E349" i="1"/>
  <c r="E228" i="1"/>
  <c r="F228" i="1"/>
  <c r="E480" i="1"/>
  <c r="F286" i="1"/>
  <c r="E507" i="1"/>
  <c r="E361" i="1"/>
  <c r="F308" i="1"/>
  <c r="E199" i="1" l="1"/>
  <c r="E100" i="1"/>
  <c r="E676" i="1" s="1"/>
  <c r="F100" i="1"/>
  <c r="F200" i="1"/>
  <c r="F199" i="1" s="1"/>
  <c r="F676" i="1" s="1"/>
  <c r="D429" i="1" l="1"/>
  <c r="D428" i="1" s="1"/>
  <c r="C429" i="1"/>
  <c r="C428" i="1" s="1"/>
  <c r="D102" i="1" l="1"/>
  <c r="C482" i="1" l="1"/>
  <c r="D482" i="1"/>
  <c r="C87" i="1" l="1"/>
  <c r="D87" i="1"/>
  <c r="C317" i="1" l="1"/>
  <c r="D317" i="1"/>
  <c r="D512" i="1" l="1"/>
  <c r="C512" i="1"/>
  <c r="C288" i="1" l="1"/>
  <c r="D288" i="1"/>
  <c r="D647" i="1" l="1"/>
  <c r="C647" i="1"/>
  <c r="D515" i="1"/>
  <c r="D514" i="1" s="1"/>
  <c r="C515" i="1"/>
  <c r="C514" i="1" s="1"/>
  <c r="D469" i="1"/>
  <c r="C469" i="1"/>
  <c r="D463" i="1"/>
  <c r="C463" i="1"/>
  <c r="D423" i="1"/>
  <c r="C423" i="1"/>
  <c r="D420" i="1"/>
  <c r="C420" i="1"/>
  <c r="D394" i="1"/>
  <c r="D393" i="1" s="1"/>
  <c r="C394" i="1"/>
  <c r="D340" i="1"/>
  <c r="C340" i="1"/>
  <c r="D333" i="1"/>
  <c r="D332" i="1" s="1"/>
  <c r="D331" i="1" s="1"/>
  <c r="C333" i="1"/>
  <c r="D183" i="1"/>
  <c r="C183" i="1"/>
  <c r="D157" i="1"/>
  <c r="C157" i="1"/>
  <c r="D78" i="1"/>
  <c r="C78" i="1"/>
  <c r="D11" i="1"/>
  <c r="D10" i="1" s="1"/>
  <c r="C11" i="1"/>
  <c r="D503" i="1"/>
  <c r="D502" i="1" s="1"/>
  <c r="C503" i="1"/>
  <c r="C502" i="1" s="1"/>
  <c r="D497" i="1"/>
  <c r="C497" i="1"/>
  <c r="D494" i="1"/>
  <c r="C494" i="1"/>
  <c r="D490" i="1"/>
  <c r="C490" i="1"/>
  <c r="D472" i="1"/>
  <c r="C472" i="1"/>
  <c r="D425" i="1"/>
  <c r="C425" i="1"/>
  <c r="D426" i="1"/>
  <c r="C426" i="1"/>
  <c r="D326" i="1"/>
  <c r="C326" i="1"/>
  <c r="D312" i="1"/>
  <c r="C312" i="1"/>
  <c r="D269" i="1"/>
  <c r="C269" i="1"/>
  <c r="D252" i="1"/>
  <c r="D251" i="1" s="1"/>
  <c r="C252" i="1"/>
  <c r="C251" i="1" s="1"/>
  <c r="D378" i="1" l="1"/>
  <c r="D377" i="1" s="1"/>
  <c r="C378" i="1"/>
  <c r="C377" i="1" s="1"/>
  <c r="D242" i="1" l="1"/>
  <c r="C242" i="1"/>
  <c r="D217" i="1"/>
  <c r="C217" i="1"/>
  <c r="C46" i="1"/>
  <c r="C45" i="1" s="1"/>
  <c r="D46" i="1"/>
  <c r="D45" i="1" s="1"/>
  <c r="D299" i="1" l="1"/>
  <c r="C299" i="1"/>
  <c r="D500" i="1" l="1"/>
  <c r="C500" i="1"/>
  <c r="D477" i="1"/>
  <c r="D476" i="1" s="1"/>
  <c r="C477" i="1"/>
  <c r="C476" i="1" s="1"/>
  <c r="D222" i="1"/>
  <c r="C222" i="1"/>
  <c r="D219" i="1"/>
  <c r="C219" i="1"/>
  <c r="D208" i="1"/>
  <c r="C208" i="1"/>
  <c r="D206" i="1"/>
  <c r="C206" i="1"/>
  <c r="C233" i="1"/>
  <c r="C496" i="1" l="1"/>
  <c r="D496" i="1"/>
  <c r="D153" i="1" l="1"/>
  <c r="C153" i="1"/>
  <c r="D81" i="1"/>
  <c r="D80" i="1" s="1"/>
  <c r="C81" i="1"/>
  <c r="C80" i="1" s="1"/>
  <c r="C397" i="1" l="1"/>
  <c r="D552" i="1" l="1"/>
  <c r="D651" i="1"/>
  <c r="D493" i="1"/>
  <c r="D492" i="1" s="1"/>
  <c r="D509" i="1"/>
  <c r="D481" i="1"/>
  <c r="D489" i="1"/>
  <c r="D468" i="1"/>
  <c r="D471" i="1"/>
  <c r="D462" i="1"/>
  <c r="D432" i="1"/>
  <c r="D431" i="1" s="1"/>
  <c r="D434" i="1"/>
  <c r="D419" i="1"/>
  <c r="D422" i="1"/>
  <c r="D381" i="1"/>
  <c r="D374" i="1"/>
  <c r="D373" i="1" s="1"/>
  <c r="D351" i="1"/>
  <c r="D350" i="1" s="1"/>
  <c r="D356" i="1"/>
  <c r="D343" i="1"/>
  <c r="D338" i="1"/>
  <c r="D337" i="1" s="1"/>
  <c r="D316" i="1"/>
  <c r="D325" i="1"/>
  <c r="D310" i="1"/>
  <c r="D298" i="1"/>
  <c r="D293" i="1"/>
  <c r="D292" i="1" s="1"/>
  <c r="D287" i="1"/>
  <c r="D282" i="1"/>
  <c r="D284" i="1"/>
  <c r="D274" i="1"/>
  <c r="D273" i="1" s="1"/>
  <c r="D268" i="1"/>
  <c r="D264" i="1"/>
  <c r="D263" i="1" s="1"/>
  <c r="D257" i="1"/>
  <c r="D256" i="1" s="1"/>
  <c r="D241" i="1"/>
  <c r="D238" i="1"/>
  <c r="D237" i="1" s="1"/>
  <c r="D233" i="1"/>
  <c r="D232" i="1" s="1"/>
  <c r="D230" i="1"/>
  <c r="D229" i="1" s="1"/>
  <c r="D215" i="1"/>
  <c r="D214" i="1" s="1"/>
  <c r="D211" i="1"/>
  <c r="D210" i="1" s="1"/>
  <c r="D204" i="1"/>
  <c r="D203" i="1" s="1"/>
  <c r="D192" i="1"/>
  <c r="D191" i="1" s="1"/>
  <c r="D185" i="1"/>
  <c r="D182" i="1"/>
  <c r="D180" i="1"/>
  <c r="D172" i="1"/>
  <c r="D168" i="1"/>
  <c r="D167" i="1" s="1"/>
  <c r="D159" i="1"/>
  <c r="D156" i="1" s="1"/>
  <c r="D151" i="1"/>
  <c r="D101" i="1"/>
  <c r="D93" i="1"/>
  <c r="D92" i="1" s="1"/>
  <c r="D86" i="1"/>
  <c r="D84" i="1"/>
  <c r="D83" i="1" s="1"/>
  <c r="D77" i="1"/>
  <c r="D13" i="1"/>
  <c r="D9" i="1" s="1"/>
  <c r="D461" i="1" l="1"/>
  <c r="D240" i="1"/>
  <c r="D44" i="1"/>
  <c r="D517" i="1"/>
  <c r="D336" i="1"/>
  <c r="D200" i="1"/>
  <c r="D199" i="1" s="1"/>
  <c r="D396" i="1"/>
  <c r="D508" i="1"/>
  <c r="D507" i="1" s="1"/>
  <c r="D286" i="1"/>
  <c r="D281" i="1"/>
  <c r="D272" i="1" s="1"/>
  <c r="D262" i="1"/>
  <c r="D228" i="1"/>
  <c r="D171" i="1"/>
  <c r="D170" i="1" s="1"/>
  <c r="D361" i="1"/>
  <c r="D480" i="1"/>
  <c r="D150" i="1"/>
  <c r="D309" i="1"/>
  <c r="D308" i="1" s="1"/>
  <c r="D349" i="1"/>
  <c r="D166" i="1"/>
  <c r="C238" i="1" l="1"/>
  <c r="C237" i="1" l="1"/>
  <c r="C374" i="1"/>
  <c r="C373" i="1" l="1"/>
  <c r="C293" i="1" l="1"/>
  <c r="C86" i="1" l="1"/>
  <c r="C264" i="1" l="1"/>
  <c r="C509" i="1" l="1"/>
  <c r="C508" i="1" l="1"/>
  <c r="C507" i="1" s="1"/>
  <c r="C393" i="1"/>
  <c r="C552" i="1" l="1"/>
  <c r="C351" i="1"/>
  <c r="C263" i="1"/>
  <c r="C274" i="1"/>
  <c r="C282" i="1"/>
  <c r="C284" i="1"/>
  <c r="C287" i="1"/>
  <c r="C292" i="1"/>
  <c r="C310" i="1"/>
  <c r="C316" i="1"/>
  <c r="C325" i="1"/>
  <c r="C211" i="1"/>
  <c r="C215" i="1"/>
  <c r="C214" i="1" s="1"/>
  <c r="C281" i="1" l="1"/>
  <c r="C332" i="1"/>
  <c r="C331" i="1" s="1"/>
  <c r="C268" i="1"/>
  <c r="C262" i="1" s="1"/>
  <c r="C298" i="1"/>
  <c r="C273" i="1"/>
  <c r="C356" i="1"/>
  <c r="C309" i="1"/>
  <c r="C286" i="1" l="1"/>
  <c r="C272" i="1"/>
  <c r="C308" i="1"/>
  <c r="C84" i="1" l="1"/>
  <c r="C151" i="1"/>
  <c r="C150" i="1" s="1"/>
  <c r="C83" i="1" l="1"/>
  <c r="C419" i="1" l="1"/>
  <c r="C422" i="1"/>
  <c r="C257" i="1"/>
  <c r="C256" i="1" s="1"/>
  <c r="C651" i="1" l="1"/>
  <c r="C517" i="1" s="1"/>
  <c r="C168" i="1" l="1"/>
  <c r="C167" i="1" s="1"/>
  <c r="C159" i="1"/>
  <c r="C156" i="1" s="1"/>
  <c r="C180" i="1" l="1"/>
  <c r="C338" i="1" l="1"/>
  <c r="C337" i="1" s="1"/>
  <c r="C204" i="1" l="1"/>
  <c r="C203" i="1" s="1"/>
  <c r="C93" i="1"/>
  <c r="C92" i="1" s="1"/>
  <c r="C200" i="1" l="1"/>
  <c r="C432" i="1"/>
  <c r="C431" i="1" l="1"/>
  <c r="C77" i="1" l="1"/>
  <c r="C44" i="1" s="1"/>
  <c r="C468" i="1" l="1"/>
  <c r="C489" i="1" l="1"/>
  <c r="C481" i="1"/>
  <c r="C210" i="1"/>
  <c r="C199" i="1" s="1"/>
  <c r="C343" i="1" l="1"/>
  <c r="C336" i="1" s="1"/>
  <c r="C480" i="1"/>
  <c r="D100" i="1" l="1"/>
  <c r="D676" i="1" s="1"/>
  <c r="C172" i="1" l="1"/>
  <c r="C171" i="1" s="1"/>
  <c r="C434" i="1" l="1"/>
  <c r="C396" i="1" s="1"/>
  <c r="C493" i="1" l="1"/>
  <c r="C492" i="1" s="1"/>
  <c r="C471" i="1" l="1"/>
  <c r="C462" i="1"/>
  <c r="C241" i="1"/>
  <c r="C240" i="1" s="1"/>
  <c r="C232" i="1"/>
  <c r="C230" i="1"/>
  <c r="C192" i="1"/>
  <c r="C191" i="1" s="1"/>
  <c r="C185" i="1"/>
  <c r="C166" i="1"/>
  <c r="C461" i="1" l="1"/>
  <c r="C229" i="1"/>
  <c r="C228" i="1" s="1"/>
  <c r="C10" i="1"/>
  <c r="C182" i="1" l="1"/>
  <c r="C170" i="1" s="1"/>
  <c r="C13" i="1" l="1"/>
  <c r="C9" i="1" s="1"/>
  <c r="C101" i="1" l="1"/>
  <c r="C381" i="1"/>
  <c r="C361" i="1" s="1"/>
  <c r="C350" i="1"/>
  <c r="C349" i="1" l="1"/>
  <c r="C100" i="1"/>
  <c r="C676" i="1" l="1"/>
</calcChain>
</file>

<file path=xl/sharedStrings.xml><?xml version="1.0" encoding="utf-8"?>
<sst xmlns="http://schemas.openxmlformats.org/spreadsheetml/2006/main" count="561" uniqueCount="403">
  <si>
    <t>№ ГП и ПП</t>
  </si>
  <si>
    <t xml:space="preserve"> Государственная программа "Развитие здравоохранения в Ярославской области"</t>
  </si>
  <si>
    <t>902 Департамент культуры ЯО</t>
  </si>
  <si>
    <t>Остатки федеральных средств</t>
  </si>
  <si>
    <t>25.0</t>
  </si>
  <si>
    <t xml:space="preserve"> Государственная программа "Развитие сельского хозяйства в Ярославской области"</t>
  </si>
  <si>
    <t>25.1</t>
  </si>
  <si>
    <t>Областная целевая программа "Развитие агропромышленного комплекса Ярославской области"</t>
  </si>
  <si>
    <t>25.7</t>
  </si>
  <si>
    <t>Ведомственная целевая программа департамента ветеринарии Ярославской области</t>
  </si>
  <si>
    <t>25.8</t>
  </si>
  <si>
    <t>Областная целевая программа "Устойчивое развитие сельских территорий Ярославской области"</t>
  </si>
  <si>
    <t>Государственная программа "Развитие культуры и туризма в Ярославской области"</t>
  </si>
  <si>
    <t>Областная целевая программа "Развитие туризма и отдыха в Ярославской области"</t>
  </si>
  <si>
    <t xml:space="preserve"> Государственная программа "Экономическое развитие и инновационная экономика в Ярославской области"</t>
  </si>
  <si>
    <t>Областная целевая программа "Стимулирование инвестиционной деятельности в Ярославской области"</t>
  </si>
  <si>
    <t>15 3</t>
  </si>
  <si>
    <t>Ведомственная целевая программа департамента инвестиционной политики Ярославской области</t>
  </si>
  <si>
    <t>36.0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</si>
  <si>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</si>
  <si>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04.0</t>
  </si>
  <si>
    <t>Государственная программа "Доступная среда в Ярославской области"</t>
  </si>
  <si>
    <t>04.1</t>
  </si>
  <si>
    <t>07.0</t>
  </si>
  <si>
    <t>Государственная программа "Содействие занятости населения Ярославской области"</t>
  </si>
  <si>
    <t>07.1</t>
  </si>
  <si>
    <t>Ведомственная целевая программа "Содействие занятости населения Ярославской области"</t>
  </si>
  <si>
    <t>934 Департамент государственной службы занятости населения ЯО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</si>
  <si>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</si>
  <si>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948 Департамент региональной безопасности ЯО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</si>
  <si>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 и безопасности людей на водных объектах"</t>
  </si>
  <si>
    <t>10.4</t>
  </si>
  <si>
    <t>908 Департамент жилищно-коммунального комплекса ЯО</t>
  </si>
  <si>
    <t>904 Департамент информатизации и связи ЯО</t>
  </si>
  <si>
    <t>920 Правительство ЯО</t>
  </si>
  <si>
    <t>Государственная программа "Информационное общество в Ярославской области"</t>
  </si>
  <si>
    <t xml:space="preserve">Областная целевая программа "Гармонизация межнациональных отношений в Ярославской области" </t>
  </si>
  <si>
    <t xml:space="preserve">Ведомственная целевая программа департамента финансов Ярославской области    </t>
  </si>
  <si>
    <t>906 Департамент финансов ЯО</t>
  </si>
  <si>
    <t>36 7</t>
  </si>
  <si>
    <t>Мероприятия по управлению государственным  имуществом Ярославской области</t>
  </si>
  <si>
    <t>911 Департамент имущественных и земельных отношений ЯО</t>
  </si>
  <si>
    <t>Непрограммные расходы</t>
  </si>
  <si>
    <t>901 Департамент здравоохранения  и фармации ЯО</t>
  </si>
  <si>
    <t>Итого</t>
  </si>
  <si>
    <t>Ведомственная целевая программа департамента здравоохранения и фармации Ярославской области</t>
  </si>
  <si>
    <t>Государственная программа "Развитие образования и молодежная политика в Ярославской области"</t>
  </si>
  <si>
    <t>Ведомственная целевая программа департамента образования Ярославской области</t>
  </si>
  <si>
    <t>903 Департамент образования ЯО</t>
  </si>
  <si>
    <t>02 5</t>
  </si>
  <si>
    <t>Ведомственная целевая программа "Реализация государственной молодежной политики"</t>
  </si>
  <si>
    <t>ОЦП "Патриотическое воспитание и допризывная подготовка граждан РФ, проживающих на территории ЯО"</t>
  </si>
  <si>
    <t>Государственная программа "Социальная поддержка населения Ярославской области"</t>
  </si>
  <si>
    <t>Ведомственная целевая программа "Социальная поддержка населения Ярославской области"</t>
  </si>
  <si>
    <t>909 Департамент труда и социальной поддержки населения ЯО</t>
  </si>
  <si>
    <t>03.2</t>
  </si>
  <si>
    <t xml:space="preserve"> Региональная программа "Социальная  поддержка пожилых граждан в  Ярославской области"</t>
  </si>
  <si>
    <t>Областная целевая программа "Семья и дети Ярославии"</t>
  </si>
  <si>
    <t>Ведомственная целевая программа департамента культуры Ярославской области</t>
  </si>
  <si>
    <t>Государственная программа "Развитие физической культуры и спорта в Ярославской области"</t>
  </si>
  <si>
    <t>Ведомственная целевая программа "Физическая культура и спорт в Ярославской области"</t>
  </si>
  <si>
    <t>Областная целевая программа "Развитие материально-технической базы физической культуры и спорта Ярославской области"</t>
  </si>
  <si>
    <t>22 4</t>
  </si>
  <si>
    <t>Областная целевая программа "Развитие информационного общества Ярославской области"</t>
  </si>
  <si>
    <t>924 Департамент  строительства ЯО</t>
  </si>
  <si>
    <t>02.2</t>
  </si>
  <si>
    <t>Областная целевая программа "Обеспечение доступности дошкольного образования в Ярославской области"</t>
  </si>
  <si>
    <t>Государственная программа "Обеспечение доступным и комфортным жильем населения Ярославской области"</t>
  </si>
  <si>
    <t>Региональная адресная программа по переселению граждан из аварийного жилищного фонда Ярославской области</t>
  </si>
  <si>
    <t>Государственная программа "Охрана окружающей среды в Ярославской области"</t>
  </si>
  <si>
    <t>Региональная программа "Развитие водохозяйственного комплекса Ярославской области в 2013-2020 годах"</t>
  </si>
  <si>
    <t>Ведомственная целевая программа департамента жилищно-коммунального комплекса Ярославской области</t>
  </si>
  <si>
    <t>Государственная программа "Развитие дорожного хозяйства и транспорта в Ярославской области"</t>
  </si>
  <si>
    <t>02 6</t>
  </si>
  <si>
    <t>Областная целевая программа "Комплексные меры противодействия злоупотреблению наркотиками и их незаконному обороту"</t>
  </si>
  <si>
    <t>946 Департамент общественных связей ЯО</t>
  </si>
  <si>
    <t>Государственная программа "Развитие промышленности в Ярославской области и повышение ее конкурентноспособности"</t>
  </si>
  <si>
    <t>Областная целевая программа "Развитие промышленности Ярославской области и повышение ее конкурентоспособности"</t>
  </si>
  <si>
    <t>Государственная программа "Развитие институтов гражданского общества в Ярославской области"</t>
  </si>
  <si>
    <t>23.0</t>
  </si>
  <si>
    <t>16.0</t>
  </si>
  <si>
    <t>Государственная программа "Государственные и муниципальные услуги Ярославской области"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</si>
  <si>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</si>
  <si>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37.0</t>
  </si>
  <si>
    <t>37.1</t>
  </si>
  <si>
    <t>Государственная программа "Развитие системы государственного управления на территории Ярославской области"</t>
  </si>
  <si>
    <t>38.0</t>
  </si>
  <si>
    <t>Областная целевая программа "Противодействие коррупции в Ярославской области"</t>
  </si>
  <si>
    <t>38.2</t>
  </si>
  <si>
    <t>Государственная программа "Местное самоуправление в Ярославской области"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</si>
  <si>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</si>
  <si>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39.0</t>
  </si>
  <si>
    <t>39.1</t>
  </si>
  <si>
    <t>24 4</t>
  </si>
  <si>
    <t>Областная целевая программа "Развитие транспортной системы Ярославской области"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</si>
  <si>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</si>
  <si>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25.2</t>
  </si>
  <si>
    <t>Региональная программа "Поддержка начинающих фермеров Ярославской области"</t>
  </si>
  <si>
    <t>25.3</t>
  </si>
  <si>
    <t>Региональная программа "Развитие семейных животноводческих ферм на база крестьянских (фермерских) хозяйств"</t>
  </si>
  <si>
    <t>25.5</t>
  </si>
  <si>
    <t>Ведомственная целевая программа "Сохранность региональных автомобильных дорог Ярославской области"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</si>
  <si>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</si>
  <si>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10.3</t>
  </si>
  <si>
    <t>Областная целевая программа "Создание системы обеспечения вызова экстренных оперативных служб через единый номер "112" на базе единых дежурно-диспетчерских служб муниципальных образований в Ярославской области"</t>
  </si>
  <si>
    <t>22.7</t>
  </si>
  <si>
    <t>Реализация принципов открытого государственного управления</t>
  </si>
  <si>
    <t>37.2</t>
  </si>
  <si>
    <t>Ведомственная целевая программа "Обеспечение функционирования многофункциональных центров предоставления государственных и муниципальных услуг"</t>
  </si>
  <si>
    <t>38.3</t>
  </si>
  <si>
    <t>Организация оказания бесплатной юридической помощи</t>
  </si>
  <si>
    <t>14 5</t>
  </si>
  <si>
    <t>25.6</t>
  </si>
  <si>
    <t>927 Департамент транспорта ЯО</t>
  </si>
  <si>
    <t>951 Департамент ветеринарии ЯО</t>
  </si>
  <si>
    <t>905 Департамент агропромышленного комплекса и потребительского рынка ЯО</t>
  </si>
  <si>
    <t>931 Департамент государственного  жилищного надзора ЯО</t>
  </si>
  <si>
    <t>933 Департамент государственного заказа ЯО</t>
  </si>
  <si>
    <t>937 Инспекция государственного строительного надзора ЯО</t>
  </si>
  <si>
    <t>938 Департамент охраны окружающей среды и природопользования ЯО</t>
  </si>
  <si>
    <t>Ведомственная целевая программа "Транспортное обслуживание населения Ярославской области"</t>
  </si>
  <si>
    <t>957 Департамент охраны объектов культурного наследия ЯО</t>
  </si>
  <si>
    <t>24 2</t>
  </si>
  <si>
    <t>Областная целевая программа "Развитие сети автомобильных дорог в Ярославской области"</t>
  </si>
  <si>
    <t xml:space="preserve">Региональная программа "Доступная среда" </t>
  </si>
  <si>
    <t>Ведомственная целевая программа департамента строительства ЯО</t>
  </si>
  <si>
    <t>Областная целевая программа "Профилактика правонарушений в Ярославской области"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</si>
  <si>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</si>
  <si>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12.1</t>
  </si>
  <si>
    <t>Региональная программа "Развитие водоснабжения, водоотведения и очистки сточных вод Ярославской области"</t>
  </si>
  <si>
    <t>Региональная программа "Развитие комплексной системы обращения с твердыми коммунальными отходами на территории Ярославской области"</t>
  </si>
  <si>
    <t>Областная целевая программа "Развитие субъектов малого и среднего предпринимательства Ярославской области"</t>
  </si>
  <si>
    <t>36.3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</si>
  <si>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</si>
  <si>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36.6</t>
  </si>
  <si>
    <t>Ведомственная целевая программа "Обеспечение государственных закупок Ярославской области"</t>
  </si>
  <si>
    <t>955 Аппарат Уполномоченного по защите прав предпринимателей в ЯО</t>
  </si>
  <si>
    <t xml:space="preserve">923 Департамент по физической культуре, спорту и молодежной политике Ярославской области
</t>
  </si>
  <si>
    <t>923 Департамент по физической культуре, спорту и молодежной политике</t>
  </si>
  <si>
    <t>16.4</t>
  </si>
  <si>
    <t>941 Департамент инвестиций и промышленности ЯО</t>
  </si>
  <si>
    <t>958 Аппарат Уполномоченного по правам человека в ЯО</t>
  </si>
  <si>
    <t>02.4</t>
  </si>
  <si>
    <t>Областная целевая программа "Повышение эффективности и качества профессионального образования ЯО"</t>
  </si>
  <si>
    <t xml:space="preserve">Увеличение областных средств </t>
  </si>
  <si>
    <t>Строительство и реконструкция объектов культурного назначения</t>
  </si>
  <si>
    <t>Наименование</t>
  </si>
  <si>
    <t>36 8</t>
  </si>
  <si>
    <t>Ведомственная целевая программа департамента имущественных и земельных отношений Ярославской области</t>
  </si>
  <si>
    <t>39.6</t>
  </si>
  <si>
    <t>Реализация мероприятий инициативного бюджетирования на территории Ярославской области</t>
  </si>
  <si>
    <t>911 Департамент имущественных и земельных отношений</t>
  </si>
  <si>
    <t>24 6</t>
  </si>
  <si>
    <t>Региональная программа "Комплексное развитие транспортной инфраструктуры городской агломерации "Ярославская"</t>
  </si>
  <si>
    <t>908 Департамент жилищно-коммунального хозяйства, энергетики и регулирования тарифов  ЯО</t>
  </si>
  <si>
    <t>950 Департамент туризма ЯО</t>
  </si>
  <si>
    <t>908 Департамент жилищно-коммунального хозяйства, энергетики и регулирования тарифов ЯО</t>
  </si>
  <si>
    <t>923 Департамент по физической культуре, спорту и молодежной политике ЯО</t>
  </si>
  <si>
    <t>959 Аппарат Уполномоченного по правам ребенка в ЯО</t>
  </si>
  <si>
    <t>10.6</t>
  </si>
  <si>
    <t>Областная целевая программа "Развитие региональной системы оповещения Ярославской области"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</si>
  <si>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</si>
  <si>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Федеральные средства</t>
  </si>
  <si>
    <t>01.0</t>
  </si>
  <si>
    <t>01.1</t>
  </si>
  <si>
    <t>01.3</t>
  </si>
  <si>
    <t>02.0</t>
  </si>
  <si>
    <t>02.1</t>
  </si>
  <si>
    <t>03.0</t>
  </si>
  <si>
    <t>03.1</t>
  </si>
  <si>
    <t>03.3</t>
  </si>
  <si>
    <t>05.0</t>
  </si>
  <si>
    <t>05.2</t>
  </si>
  <si>
    <t>05.3</t>
  </si>
  <si>
    <t>08.4</t>
  </si>
  <si>
    <t>10.0</t>
  </si>
  <si>
    <t>11.0</t>
  </si>
  <si>
    <t>11.1</t>
  </si>
  <si>
    <t>11.3</t>
  </si>
  <si>
    <t>11.4</t>
  </si>
  <si>
    <t>12.0</t>
  </si>
  <si>
    <t>12.4</t>
  </si>
  <si>
    <t>13.0</t>
  </si>
  <si>
    <t>13.1</t>
  </si>
  <si>
    <t>13.2</t>
  </si>
  <si>
    <t>14.0</t>
  </si>
  <si>
    <t>14.2</t>
  </si>
  <si>
    <t>14.4</t>
  </si>
  <si>
    <t>14.6</t>
  </si>
  <si>
    <t>15.0</t>
  </si>
  <si>
    <t>15.1</t>
  </si>
  <si>
    <t>15.6</t>
  </si>
  <si>
    <t>22.0</t>
  </si>
  <si>
    <t>23.3</t>
  </si>
  <si>
    <t>23.5</t>
  </si>
  <si>
    <t>24.0</t>
  </si>
  <si>
    <t>24.1</t>
  </si>
  <si>
    <t>24.5</t>
  </si>
  <si>
    <t>36.1</t>
  </si>
  <si>
    <t>50.0</t>
  </si>
  <si>
    <t>Приложение 3</t>
  </si>
  <si>
    <t>к пояснительной записке</t>
  </si>
  <si>
    <t>руб.</t>
  </si>
  <si>
    <t>08.0</t>
  </si>
  <si>
    <t xml:space="preserve">Уменьшение областных средств </t>
  </si>
  <si>
    <t xml:space="preserve">Информация по внесению изменений в Закон Ярославской области 
"Об областном бюджете на 2018 год и на плановый период 2019 и 2020 годов" 
</t>
  </si>
  <si>
    <t>02.3</t>
  </si>
  <si>
    <t>Строительство и реконструкция зданий образовательных организаций</t>
  </si>
  <si>
    <t>38.5</t>
  </si>
  <si>
    <t>Областная целевая программа " "Развитие государственной гражданской и муниципальной службы в Ярославской области"</t>
  </si>
  <si>
    <t>950  Департамент туризма ЯО</t>
  </si>
  <si>
    <t>36.4</t>
  </si>
  <si>
    <t>Обслуживание государственного долга Ярославской области  и планирование  административных расходов  по управлению государственным долгом Ярославской области</t>
  </si>
  <si>
    <t>25.4</t>
  </si>
  <si>
    <t>917 Избирательная комиссия  ЯО</t>
  </si>
  <si>
    <t>Региональная программа "Развитие льняного комплекса Ярославской области"</t>
  </si>
  <si>
    <t>Ведомственная целевая программа департамента агропромышленного комплекса и потребительского рынка Ярославской области</t>
  </si>
  <si>
    <t>Субсидия на возмещение части процентной ставки по инвестиционным кредитам</t>
  </si>
  <si>
    <t xml:space="preserve">Субсидия на возмещение части затрат на уплату процентов малыми формами хозяйствования АПК </t>
  </si>
  <si>
    <t>Уменьшение ассигнований в связи с отсутствием потребности</t>
  </si>
  <si>
    <t>Субсидия на иные цели</t>
  </si>
  <si>
    <t>Субвенция на организацию и содержание скотомогильников (биотермических ям)</t>
  </si>
  <si>
    <t>Уменьшение ассигнований в связи с корректировкой стоимости работ по обустройству скотомогильников после заключения государственной экспертизы</t>
  </si>
  <si>
    <t xml:space="preserve">Субвенция на реализацию полномочий в части регулирования численности безнадзорных животных </t>
  </si>
  <si>
    <t>Уменьшение ассигнований в связи с уточнением муниципальными районами количества безнадзорных животных</t>
  </si>
  <si>
    <t>Субсидия на поддержку местных инициатив граждан, проживающих в сельской местности</t>
  </si>
  <si>
    <t>Субсидия на улучшение жилищных условий граждан, проживающих в сельской местности</t>
  </si>
  <si>
    <t>25.9</t>
  </si>
  <si>
    <t xml:space="preserve">Региональная программа "Развитие мелиорации земель сельскохозяйственного назначения Ярославской области" </t>
  </si>
  <si>
    <t>Субсидия на возмещение части затрат на проведение культуртехнических работ</t>
  </si>
  <si>
    <t>29.0</t>
  </si>
  <si>
    <t xml:space="preserve"> Государственная программа "Развитие лесного хозяйства Ярославской области"</t>
  </si>
  <si>
    <t>29.1</t>
  </si>
  <si>
    <t>Ведомственная целевая программа департамента лесного хозяйства Ярославской области</t>
  </si>
  <si>
    <t>936 Департамент лесного хозяйства ЯО</t>
  </si>
  <si>
    <t>Субвенция на реализацию отдельных полномочий в области лесных отношений</t>
  </si>
  <si>
    <t xml:space="preserve">Пенсия за выслугу лет государственным гражданским служащим </t>
  </si>
  <si>
    <t>Уменьшение ассигнований в связи с изменением количества получателей</t>
  </si>
  <si>
    <t>Областная целевая программа "Повышение безопасности дорожного движения в Ярославской области"</t>
  </si>
  <si>
    <t>22.8</t>
  </si>
  <si>
    <t>Уменьшение ассигнований в связи с уточнением расходов</t>
  </si>
  <si>
    <t>915 Контрольно-счетная палата ЯО</t>
  </si>
  <si>
    <t>Уменьшение ассигнований в связи с экономией проведения выборов депутатов Ярославской областной Думы</t>
  </si>
  <si>
    <t>918 Ярославская областная Дума</t>
  </si>
  <si>
    <t>Межбюджетные трансферты на содержание помощников депутатов Государственной Думы и членов Совета Федерации</t>
  </si>
  <si>
    <t>Уменьшение ассигнований в связи с уточнением расходов по содержанию</t>
  </si>
  <si>
    <t>Субвенция на исполнение государственных полномочий РФ на государственную регистрацию актов гражданского состояния</t>
  </si>
  <si>
    <t>924 Департамент строительства ЯО</t>
  </si>
  <si>
    <t>Увеличение ассигнований для исполнения судебных решений по исполнительным листам</t>
  </si>
  <si>
    <t>962 Агентство по обеспечению деятельности мировых судей ЯО</t>
  </si>
  <si>
    <t>Уменьшение ассгнований в связи с приведением фонда оплаты труда с установленными нормативами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</si>
  <si>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</si>
  <si>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</si>
  <si>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963 Департамент дорожного хозяйсва ЯО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</si>
  <si>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</si>
  <si>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Строительство медицинских организаций Ярославской области</t>
  </si>
  <si>
    <t>Реализация мероприятий по строительству дошкольных образовательных организаций за счет средств областного бюджета</t>
  </si>
  <si>
    <t>Субсидия на реализацию мероприятий по строительству (реконструкции) учреждений социального обслуживания населения</t>
  </si>
  <si>
    <t>Субсидия на реконструкцию объектов культурного назначения за счет средств областного бюджета</t>
  </si>
  <si>
    <t>Субсидия на реализацию мероприятий по строительству и реконструкции объектов теплоснабжения</t>
  </si>
  <si>
    <t>Субсидия на реализацию мероприятий по строительству объектов газификации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</si>
  <si>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</si>
  <si>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Субвенция на предоставление гражданам субсидий на оплату жилого помещения и коммунальных услуг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</si>
  <si>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</si>
  <si>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 xml:space="preserve">Предоставление субсидии семьям на приобретение (строительство) жилых помещений с использованием ипотечных жилищных кредитов (займов)
</t>
  </si>
  <si>
    <t>Возмещение кредитным организациям и (или) юридическим лицам, аккредитованным по стандартам акционерного общества "Агентство ипотечного жилищного кредитования", затрат, связанных со снижением процентных ставок по ипотечным кредитам (займам), предоставленным гражданам на приобретение жилого помещения (жилого дома)</t>
  </si>
  <si>
    <t>Улучшение жилищных условий многодетных семей</t>
  </si>
  <si>
    <t>Субвенция на осуществление полномочий по обеспечению жилыми помещениями граждан, уволенных с военной службы (службы), и приравненных к ним лиц за счет средств федерального бюджета</t>
  </si>
  <si>
    <t xml:space="preserve">Компенсация выпадающих доходов ресурсоснабжающих организаций
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</si>
  <si>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</si>
  <si>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Возмещение недополученных
 доходов от предоставления социальных услуг студентам 
(автомобильный транспорт)</t>
  </si>
  <si>
    <t>Субвенция на освобождение от оплаты стоимости проезда детей из многодетных семей</t>
  </si>
  <si>
    <t>Субсидия на возмещение затрат транспортных предприятий, осуществляющих пассажирские перевозки по государственно регулируемым тарифам</t>
  </si>
  <si>
    <t>железнодорожный транспорт</t>
  </si>
  <si>
    <t>автомобильный транспорт</t>
  </si>
  <si>
    <t>01.4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</si>
  <si>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</si>
  <si>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 xml:space="preserve">Субвенция на выплату единовременного пособия при всех формах устройства детей, лишенных родительского попечения, в семью </t>
  </si>
  <si>
    <t>02.9</t>
  </si>
  <si>
    <t xml:space="preserve">ОЦП "Развитие дополнительного образования детей в Ярославской области"  
</t>
  </si>
  <si>
    <t>Пособия детям сотрудников правоохранительных органов и военнослужащих Ярославской области, погибших при выполнении служебно-боевых задач в Северо-Кавказском регионе Российской Федерации</t>
  </si>
  <si>
    <t>Доплаты к пенсиям лицам, внесшим значительный личный вклад в социально-экономическое развитие Ярославской области</t>
  </si>
  <si>
    <t>Субвенция на выплату ежемесячного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а также уволенным в связи с ликвидацией организаций (прекращением деятельности, полномочий физическими лицами) за счет средств федерального бюджета</t>
  </si>
  <si>
    <t>Субвенция на выплату единовременного пособия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</si>
  <si>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</si>
  <si>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</si>
  <si>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</si>
  <si>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</si>
  <si>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Субвенция на денежные выплаты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</si>
  <si>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</si>
  <si>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социальную поддержку отдельных категорий граждан в части ежемесячного пособия на ребенка</t>
  </si>
  <si>
    <t>Субвенция на содержание специализированных учреждений в сфере социальной защиты населения</t>
  </si>
  <si>
    <t>Стационарные учреждения социального обслуживания для граждан пожилого возраста и инвалидов (ГБУ СО ЯО)</t>
  </si>
  <si>
    <t>Стационарные учреждения социального обслуживания для граждан пожилого возраста и инвалидов (ГКУ СО ЯО Гаврилов-Ямский детский дом-интернат для умственно отсталых детей)</t>
  </si>
  <si>
    <t>Прочие учреждения в сфере социальной политики (ГБУ СО ЯО -  СОЦ "Чайка", "Центр социального обслуживания граждан пожилого возраста и инвалидов")</t>
  </si>
  <si>
    <t>Прочие учреждения в сфере социальной политики (ГКУ СО ЯО -СРЦ для несовершеннолетних)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</si>
  <si>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</si>
  <si>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поддержка Героев Советского Союза, Героев Российской Федерации и полных кавалеров ордена Славы за счет средств Пенсионного фонда Российской Федерации</t>
  </si>
  <si>
    <t>Реализация отдельных функций и полномочий в области социальной поддержки населения</t>
  </si>
  <si>
    <t>Обеспечение мер социальной поддержки реабилитированных лиц и лиц, признанных пострадавшими от политических репрессий</t>
  </si>
  <si>
    <t xml:space="preserve">Уменьшение ассигнований в связи с отсутствием обращений граждан на предоставление выплат компенсаций расходов на установку квартирного телефона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</si>
  <si>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Расходы за счет субвенции на социальные выплаты безработным гражданам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</si>
  <si>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</si>
  <si>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</si>
  <si>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</si>
  <si>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11.7</t>
  </si>
  <si>
    <t>Ведомственная целевая программа департамента охраны объектов культурного наследия Ярославской области</t>
  </si>
  <si>
    <t>06.0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</si>
  <si>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</si>
  <si>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36.2</t>
  </si>
  <si>
    <t>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</si>
  <si>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Субсидия на поддержку введения в оборот неиспользуемых земель сельскохозяйственного назначения</t>
  </si>
  <si>
    <t>Увеличение ассигнований на приведение в соответствие с установленными нормативами страховых взносов во внебюджетные фонды</t>
  </si>
  <si>
    <t>Увеличение ассигнований в связи с уточнением командировочных расходов</t>
  </si>
  <si>
    <t>Уменьшение ассигнований в связи с переносом работ по обустройству котельной Успенского собора города Ростова на 2019 год</t>
  </si>
  <si>
    <t>Субсидии на обеспечение мероприятий по переселению граждан из аварийного жилищного фонда</t>
  </si>
  <si>
    <t xml:space="preserve">Увеличение ассигнований для оплаты пени и судебных издержек по исполнительным листам </t>
  </si>
  <si>
    <t xml:space="preserve">Увеличение ассигнований с целью частичной оплаты штрафа по результатам проверки соглашения 2016 года с Ростуризмом по объекту туристско-рекреационного кластера "Ярославское взморье" </t>
  </si>
  <si>
    <t>Уменьшение ассигнований в связи с отменой конкурса "Лучший в проектном управлении"</t>
  </si>
  <si>
    <t>Увеличение ассигнований на основании заявок от муниципальных образований</t>
  </si>
  <si>
    <t xml:space="preserve">Уменьшение ассигнований в связи с отсутствием потребности </t>
  </si>
  <si>
    <t xml:space="preserve">Увеличение ассигнований на содержание автомобильных дорог за счет неиспользованных остатков дорожного фонда 2017 года                                                                                                                                                                                                                         </t>
  </si>
  <si>
    <t>Уменьшение ассигнований с связи с экономией от проведения проектов социально ориентированных некоммерческих организаций и гражданских инициатив</t>
  </si>
  <si>
    <t>Увеличение ассигнований:
в сумме 32 079,2 тыс.руб. для оплаты убытков ресурсоснабжающих организаций в результате непредвиденного изменения цены на топливо;
в сумме 16 723,5 тыс.руб. для оплаты по исполнительным листам</t>
  </si>
  <si>
    <t xml:space="preserve">Увеличение ассигнований для обеспечения годовой потребности в субсидии
</t>
  </si>
  <si>
    <t>Уменьшение ассигнований в связи с экономией при проведении торгов и экономии по грантам</t>
  </si>
  <si>
    <t xml:space="preserve">Уменьшение ассигнований в связи с реорганизацией центров занятости населения области </t>
  </si>
  <si>
    <t>Уменьшение ассигнований в связи с отсутствием заявлений от граждан, снижением платежеспособности, отказами кредитных учреждений в выдаче ипотечных кредитов</t>
  </si>
  <si>
    <t xml:space="preserve">Уменьшение ассигнований для оказания материальной помощи неработающим пенсионерам органов исполнительной власти </t>
  </si>
  <si>
    <t xml:space="preserve">Уменьшение ассигнований в связи с изменением количества получателей </t>
  </si>
  <si>
    <t>Уменьшение ассигнований в связи с изменением размеров региональных стандартов в соответствии с постановлением Правительства области от 18.07.2018 № 535-п и изменением количества получателей</t>
  </si>
  <si>
    <t xml:space="preserve">Уменьшение ассигнований в связи с изменением количества получателей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</si>
  <si>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Уменьшение ассигнований в связи с изменением количества получателей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</si>
  <si>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Увеличение ассигнований из федерального бюджета в целях поощрения муниципальных образований – победителей Всероссийского конкурса лучших проектов создания комфортной городской среды</t>
  </si>
  <si>
    <t>08.2</t>
  </si>
  <si>
    <t>08.3</t>
  </si>
  <si>
    <t>08.6</t>
  </si>
  <si>
    <t>Уменьшение ассигнований в связи с экономией в результате проведения конкурсных процедур</t>
  </si>
  <si>
    <t xml:space="preserve">Денежные взыскания (штрафы) за нарушение условий договоров (соглашений) о предоставлении субсидий бюджетам субъектов Российской Федерации из федерального бюджета </t>
  </si>
  <si>
    <t xml:space="preserve">Уменьшение ассигнований в связи с экономией в результате проведения конкурсных процедур и отсутствием потребности </t>
  </si>
  <si>
    <t xml:space="preserve">Уменьшение ассигнований на предоставление субсидии Ассоциации "Совет муниципальных образований" в рамках реализации регионального проекта "Муниципальная команда Губернатора области" в связи с уменьшением числа завершивших обучение </t>
  </si>
  <si>
    <t>Уменьшение ассигнований в связи с отсутствим софинансирования из федерального бюджета</t>
  </si>
  <si>
    <t xml:space="preserve">Уменьшение ассигнований </t>
  </si>
  <si>
    <t>Увеличение расходов для восстановления средств областного бюджета, взысканных в доход федерального бюджета за нарушение условий расходования федеральной субсидии на модернизацию региональных систем дошкольного образования</t>
  </si>
  <si>
    <t xml:space="preserve">Пояснения </t>
  </si>
  <si>
    <t xml:space="preserve">Увеличение расходов для восстановления средств областного бюджета, взысканных в доход федерального бюджета за нарушение условий расходования федеральной субсидии на государственную поддержку молодых семей в приобретении (строительстве) жилья </t>
  </si>
  <si>
    <t>Уменьшение ассигнований по объекту "Строительство детского сада на 220 мест с инженерными коммуникациями и сооружениями в г.Угличе, мкр-н Мирный, у д.14" в связи с отсутствием потребности и экономии в результате проведения конкурсных процедур. Объект сдан в эксплуатацию</t>
  </si>
  <si>
    <t>Уменьшение ассигнований по объекту "Реконструкция здания по адресу: г. Переславль-Залесский, пл.Народная, д.8 для размещения городского культурно-досугового центра" в связи с отсутствием потребности. Объект сдан в эксплуатацию</t>
  </si>
  <si>
    <t>Реализация мероприятий по строительству и реконструкции объектов водоснабжения и водоотведения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</si>
  <si>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</si>
  <si>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Увеличение ассигнований в соотвествии с дополнительным выделением федеральных средств</t>
  </si>
  <si>
    <t>Увеличение ассигнований на финансовое обеспечение мероприятий по подготовке и проведению Всероссийского форума профессиональной ориентации «ПроеКТОриЯ»</t>
  </si>
  <si>
    <t xml:space="preserve">Уменьшение ассигнований в связи с изменением количества получателей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</si>
  <si>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Уменьшение ассигнований в связи с отсутствием потребности и экономии в результате проведения конкурсных процедур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</si>
  <si>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Увеличение ассигнований на выплаты работникам государственных учреждений культуры по Указу Президента РФ от 07.05.2012 № 597 "О мероприятиях по реализации государственной социальной политики" </t>
  </si>
  <si>
    <t>Увеличение ассигнований на приведение в соответствие с установленными нормативами фонда оплаты труда</t>
  </si>
  <si>
    <t>Увеличение ассигнований для обеспечения годовой потребности</t>
  </si>
  <si>
    <t>Уменьшение ассигнований в связи с расторжением соглашения с подрядной организацией по строительству очистных сооружений канализации в г. Ростове и сложившейся экономией по результатам торгов по строительтву артезианской скважины в д. Демино Некрасовского муниципального района</t>
  </si>
  <si>
    <t xml:space="preserve">Увеличение ассигнований в соответствии с постановлением Правления Пенсионного Фонда РФ от 24.09.2018 № 414-п, от 24.10.2018 № 450-п    </t>
  </si>
  <si>
    <t>Уменьшение ассигнований в связи с уточнением порядка, регулирующего предоставление субсидии</t>
  </si>
  <si>
    <t>Увеличение ассигнований на федеральные средства в связи с увеличением МРОТ работникам подведомственных учреждений</t>
  </si>
  <si>
    <t xml:space="preserve">Увеличение ассигнований  на погашение кредиторской задолженности по начислениям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</si>
  <si>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Уменьшение ассигнований в связи с экономией в результате проведения конкурсных процедур, а также субсидии на выполнение государственного задания в связи с мероприятиями по оптимизации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</si>
  <si>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05.1</t>
  </si>
  <si>
    <t>06.3</t>
  </si>
  <si>
    <t>Благоустройство общественных территорий малых городов и исторических поселений</t>
  </si>
  <si>
    <t>Капитальные вложения в объекты государственной (муниципальной) собственности</t>
  </si>
  <si>
    <t>Уменьшение ассигнований в части средств федерального бюджета в соответствии с заключенным соглашением с Федеральным дорожным агентством "Росавтодор" от 07.02.2018 № 108-07-2018-061</t>
  </si>
  <si>
    <t xml:space="preserve">Увеличение ассигнований в соответствии с распоряжением Правительства Российской Федерации от 10.10.2018 № 2173-р на финансовое обеспечение оказания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 </t>
  </si>
  <si>
    <t>Увеличение ассигнований для оплаты государственного предприятия ЯО "Областная Фармация" по исполнительным листам</t>
  </si>
  <si>
    <t xml:space="preserve">Субвенция на ежемесячную денежную выплату, назначаемую при рождении третьего ребенка или последующих детей до достижения ребенком возраста трех лет </t>
  </si>
  <si>
    <t xml:space="preserve">Уменьшение ассигнований в связи с переносом срока реализации пилотного проекта по долговременному уходу на базе ГБУ "Центр социального обслуживания граждан" </t>
  </si>
  <si>
    <t xml:space="preserve">Уменьшение ассигнований в связи отсутствием потребности </t>
  </si>
  <si>
    <t xml:space="preserve"> Государственная программа "Обеспечение качественными коммунальными услугами населения Ярославской области"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</si>
  <si>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</si>
  <si>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 xml:space="preserve">Ведомственная целевая программа департамента информатизации и связи Ярославской области </t>
  </si>
  <si>
    <t>963 Департамент дорожного хозяйства ЯО</t>
  </si>
  <si>
    <t>Уменьшение ассигнований в связи с отсутствием софинансирования из федерального бюджета</t>
  </si>
  <si>
    <t>949 Инспекция административно-технического надзора ЯО</t>
  </si>
  <si>
    <t>Уменьшение ассигнований в связи с уточнением ремонтных работ учреждения по содержанию и эксплуатации административных зданий</t>
  </si>
  <si>
    <t xml:space="preserve">Уменьшение ассигнований по ГКУЗ ЯО "Областной специализированный дом ребенка №1" и ГКУЗ ЯО "Областной детский туберкулезный санаторий "Бабайки" в связи с оптимизацией штатной численности </t>
  </si>
  <si>
    <t>Областная целевая программа "Развитие материально-технической базы медицинских организаций Ярославской области"</t>
  </si>
  <si>
    <t>Уменьшение ассигнований:                                                                                                            - по объекту "Завершение строительства обсервационного корпуса областного перинатального центра под реабилитационный центр для детей от 0 до 3 лет" в связи с отсутствием государственного контракта;                                                                                                                                                                 - по объекту "Строительство хирургического корпуса для ГБУЗ "Областная клиническая онкологическая больница" в связи с расторжением Министерством здравоохранения РФ соглашения на 2018-2020 годы.                                                                                                                                                  Уменьшение ассигнований в 2019 году в сумме 422 535,2 тыс.руб., в 2020 году в сумме 422 535,2 тыс.руб.</t>
  </si>
  <si>
    <t xml:space="preserve">Уменьшение ассигнований в соответствии с проектом федерального закона "О внесении изменений в Федеральный закон "О федеральном бюджете на 2018 год и на плановый период 2019 и 2020 годов"                    
</t>
  </si>
  <si>
    <t>Региональная доплата к пенсии пенсионерам, получающим пенсию по старости</t>
  </si>
  <si>
    <t xml:space="preserve">Уменьшение ассигнований в соответствии с проектом федерального закона "О внесении изменений в Федеральный закон "О федеральном бюджете на 2018 год и на плановый период 2019 и 2020 годов"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</si>
  <si>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Уменьшение ассигнований в соответствии с проектом федерального закона "О внесении изменений в Федеральный закон "О федеральном бюджете на 2018 год и на плановый период 2019 и 2020 годов"    </t>
  </si>
  <si>
    <t>Увеличение ассигнований в соответствии с проектом федерального закона "О внесении изменений в Федеральный закон "О федеральном бюджете на 2018 год и на плановый период 2019 и 2020 годов"</t>
  </si>
  <si>
    <t>Уменьшение ассигнований в соответствии с проектом федерального закона "О внесении изменений в Федеральный закон "О федеральном бюджете на 2018 год и на плановый период 2019 и 2020 годов"</t>
  </si>
  <si>
    <t>Региональная программа "Стимулирование развития жилищного строительства на территории Ярославской области"</t>
  </si>
  <si>
    <t xml:space="preserve">Уменьшение ассигнований по объекту "Строительство пристройки эвакуационной лестницы  в муниципальном учреждении "Комплексный центр социального обслуживания населения "Милосердие" г. Тутаева" в результате экономии по результатам конкурсных процедур </t>
  </si>
  <si>
    <t>Региональная программа "Государственная поддержка гражданских инициатив социально ориентированных некоммерческих организаций в Ярославской области"</t>
  </si>
  <si>
    <t>Уменьшение ассигнований для предоставления субсидии на выполнение государственного задания ГБУ ЯО "Электронный регион" в связи с отсутствием заявок на техническую поддержку информационных систем "Находка -ЗАГС ГМП", "Находка - ЗАГС СМЭВ"</t>
  </si>
  <si>
    <t>Уменьшение ассигнований на основании соглашения между Правительством Ярославской области и Министерством сельского хозяйства РФ от 24.10.2018
 № 082-17-2018-058</t>
  </si>
  <si>
    <t>Уменьшение ассигнований на основании соглашения между Правительством Ярославской области и Министерством сельского хозяйства РФ от 24.10.2018 
№ 082-17-2018-058</t>
  </si>
  <si>
    <t xml:space="preserve">Увеличение ассигнований на основании проекта федерального закона 
"О внесении изменений в Федеральный закон "О федеральном бюджете на 2018 год и на плановый период 2019 и 2020 годов"
</t>
  </si>
  <si>
    <t xml:space="preserve">Уменьшение ассигнований в целях корректировки уровня софинансирования областного бюджета на основании проекта федерального закона 
"О внесении изменений в Федеральный закон "О федеральном бюджете на 2018 год и на плановый период 2019 и 2020 годов" 
</t>
  </si>
  <si>
    <t>Уменьшение ассигнований ГКУ "Центр конкурентной политики и мониторинга" в связи с неукомплектованностью штатной численности и экономией, образовавшейся в результате заключения контрактов</t>
  </si>
  <si>
    <t>Увеличение ассигнований фонда оплаты труда в связи с приведением в соответствие с установленными нормативами фонда оплаты труда ГКУ "Транспортная служба Правительства Ярославской области"</t>
  </si>
  <si>
    <t>960 Департамент экономики и стратегического планирования ЯО</t>
  </si>
  <si>
    <t>961 Контрольно-ревизионная инспекция ЯО</t>
  </si>
  <si>
    <t>Уменьшение ассигнований в связи с выделением дополнительных объемов высокотехнологичной помощи за счет средств федерального бюджета</t>
  </si>
  <si>
    <t xml:space="preserve">Увеличение ассигнований  в соответствии с проектом федерального закона "О внесении изменений в Федеральный закон "О федеральном бюджете на 2018 год и на плановый период 2019 и 2020 годов"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</si>
</sst>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#,##0.0"/>
    <numFmt numFmtId="167" formatCode="000"/>
    <numFmt numFmtId="168" formatCode="#,##0.00;[Red]\-#,##0.00;0.00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trike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41">
    <xf numFmtId="0" fontId="0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3" fillId="0" borderId="0" applyFont="0" applyFill="0" applyBorder="0" applyAlignment="0" applyProtection="0"/>
    <xf numFmtId="0" fontId="11" fillId="0" borderId="0"/>
    <xf numFmtId="0" fontId="11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49">
    <xf numFmtId="0" fontId="0" fillId="0" borderId="0" xfId="0"/>
    <xf numFmtId="0" fontId="15" fillId="0" borderId="0" xfId="0" applyFont="1" applyFill="1"/>
    <xf numFmtId="0" fontId="15" fillId="0" borderId="0" xfId="0" applyFont="1" applyFill="1" applyBorder="1"/>
    <xf numFmtId="0" fontId="15" fillId="0" borderId="0" xfId="3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 applyProtection="1">
      <alignment horizontal="left" vertical="top"/>
      <protection hidden="1"/>
    </xf>
    <xf numFmtId="0" fontId="15" fillId="0" borderId="0" xfId="0" applyFont="1" applyFill="1" applyBorder="1" applyAlignment="1" applyProtection="1">
      <alignment horizontal="left" vertical="top" wrapText="1"/>
      <protection hidden="1"/>
    </xf>
    <xf numFmtId="0" fontId="20" fillId="0" borderId="0" xfId="0" applyFont="1" applyFill="1" applyBorder="1"/>
    <xf numFmtId="0" fontId="20" fillId="0" borderId="0" xfId="0" applyFont="1" applyFill="1"/>
    <xf numFmtId="0" fontId="15" fillId="0" borderId="0" xfId="0" applyFont="1" applyFill="1" applyBorder="1" applyAlignment="1">
      <alignment vertical="justify"/>
    </xf>
    <xf numFmtId="0" fontId="23" fillId="0" borderId="0" xfId="0" applyFont="1" applyFill="1" applyBorder="1" applyAlignment="1" applyProtection="1">
      <alignment horizontal="left" vertical="top" wrapText="1"/>
    </xf>
    <xf numFmtId="0" fontId="15" fillId="0" borderId="0" xfId="0" quotePrefix="1" applyFont="1" applyFill="1" applyBorder="1" applyAlignment="1" applyProtection="1">
      <alignment horizontal="left" vertical="top" wrapText="1"/>
      <protection hidden="1"/>
    </xf>
    <xf numFmtId="0" fontId="25" fillId="0" borderId="0" xfId="0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horizontal="left" wrapText="1"/>
    </xf>
    <xf numFmtId="0" fontId="25" fillId="0" borderId="0" xfId="0" applyNumberFormat="1" applyFont="1" applyFill="1" applyBorder="1" applyAlignment="1" applyProtection="1">
      <alignment horizontal="left" vertical="top" wrapText="1"/>
    </xf>
    <xf numFmtId="0" fontId="15" fillId="0" borderId="0" xfId="0" applyFont="1" applyFill="1" applyBorder="1" applyAlignment="1">
      <alignment wrapText="1"/>
    </xf>
    <xf numFmtId="0" fontId="15" fillId="0" borderId="0" xfId="0" applyFont="1" applyFill="1" applyBorder="1" applyAlignment="1"/>
    <xf numFmtId="0" fontId="14" fillId="0" borderId="0" xfId="0" applyFont="1" applyFill="1" applyBorder="1"/>
    <xf numFmtId="0" fontId="14" fillId="0" borderId="0" xfId="0" applyFont="1" applyFill="1"/>
    <xf numFmtId="3" fontId="15" fillId="0" borderId="0" xfId="0" applyNumberFormat="1" applyFont="1" applyFill="1" applyBorder="1"/>
    <xf numFmtId="0" fontId="15" fillId="2" borderId="0" xfId="0" applyFont="1" applyFill="1" applyBorder="1"/>
    <xf numFmtId="0" fontId="15" fillId="2" borderId="0" xfId="0" applyFont="1" applyFill="1"/>
    <xf numFmtId="0" fontId="15" fillId="2" borderId="1" xfId="3" applyNumberFormat="1" applyFont="1" applyFill="1" applyBorder="1" applyAlignment="1" applyProtection="1">
      <alignment horizontal="left" vertical="top" wrapText="1"/>
    </xf>
    <xf numFmtId="3" fontId="16" fillId="2" borderId="1" xfId="0" applyNumberFormat="1" applyFont="1" applyFill="1" applyBorder="1" applyAlignment="1" applyProtection="1"/>
    <xf numFmtId="0" fontId="28" fillId="0" borderId="0" xfId="0" applyFont="1" applyFill="1" applyBorder="1"/>
    <xf numFmtId="0" fontId="28" fillId="0" borderId="0" xfId="0" applyFont="1" applyFill="1"/>
    <xf numFmtId="0" fontId="16" fillId="2" borderId="1" xfId="0" applyFont="1" applyFill="1" applyBorder="1" applyAlignment="1"/>
    <xf numFmtId="0" fontId="15" fillId="2" borderId="1" xfId="0" applyFont="1" applyFill="1" applyBorder="1" applyAlignment="1" applyProtection="1">
      <alignment horizontal="left" vertical="top" wrapText="1"/>
      <protection hidden="1"/>
    </xf>
    <xf numFmtId="0" fontId="15" fillId="2" borderId="1" xfId="0" applyNumberFormat="1" applyFont="1" applyFill="1" applyBorder="1" applyAlignment="1" applyProtection="1">
      <alignment horizontal="left" vertical="top" wrapText="1"/>
    </xf>
    <xf numFmtId="0" fontId="15" fillId="2" borderId="0" xfId="3" applyFont="1" applyFill="1" applyBorder="1" applyAlignment="1">
      <alignment horizontal="left" vertical="top" wrapText="1"/>
    </xf>
    <xf numFmtId="3" fontId="15" fillId="2" borderId="0" xfId="3" applyNumberFormat="1" applyFont="1" applyFill="1" applyBorder="1" applyAlignment="1">
      <alignment horizontal="left" vertical="top" wrapText="1"/>
    </xf>
    <xf numFmtId="3" fontId="15" fillId="2" borderId="0" xfId="0" applyNumberFormat="1" applyFont="1" applyFill="1"/>
    <xf numFmtId="0" fontId="15" fillId="2" borderId="1" xfId="3" applyFont="1" applyFill="1" applyBorder="1" applyAlignment="1">
      <alignment horizontal="left" vertical="top" wrapText="1"/>
    </xf>
    <xf numFmtId="0" fontId="15" fillId="2" borderId="0" xfId="0" applyFont="1" applyFill="1" applyBorder="1" applyAlignment="1">
      <alignment horizontal="left" vertical="top" wrapText="1"/>
    </xf>
    <xf numFmtId="0" fontId="16" fillId="2" borderId="0" xfId="0" applyNumberFormat="1" applyFont="1" applyFill="1" applyBorder="1" applyAlignment="1" applyProtection="1"/>
    <xf numFmtId="0" fontId="16" fillId="2" borderId="1" xfId="0" applyNumberFormat="1" applyFont="1" applyFill="1" applyBorder="1" applyAlignment="1"/>
    <xf numFmtId="0" fontId="0" fillId="2" borderId="0" xfId="0" applyFill="1" applyBorder="1" applyAlignment="1" applyProtection="1">
      <alignment horizontal="left" vertical="top"/>
      <protection hidden="1"/>
    </xf>
    <xf numFmtId="0" fontId="15" fillId="2" borderId="0" xfId="0" applyFont="1" applyFill="1" applyBorder="1" applyAlignment="1" applyProtection="1">
      <alignment horizontal="left" vertical="top" wrapText="1"/>
      <protection hidden="1"/>
    </xf>
    <xf numFmtId="3" fontId="15" fillId="2" borderId="0" xfId="0" applyNumberFormat="1" applyFont="1" applyFill="1" applyBorder="1" applyAlignment="1" applyProtection="1">
      <alignment horizontal="left" vertical="top" wrapText="1"/>
      <protection hidden="1"/>
    </xf>
    <xf numFmtId="3" fontId="15" fillId="0" borderId="0" xfId="0" applyNumberFormat="1" applyFont="1" applyFill="1" applyBorder="1" applyAlignment="1">
      <alignment horizontal="left" vertical="top" wrapText="1"/>
    </xf>
    <xf numFmtId="0" fontId="15" fillId="2" borderId="1" xfId="0" applyNumberFormat="1" applyFont="1" applyFill="1" applyBorder="1" applyAlignment="1">
      <alignment horizontal="left" vertical="top" wrapText="1"/>
    </xf>
    <xf numFmtId="49" fontId="15" fillId="2" borderId="1" xfId="5" applyNumberFormat="1" applyFont="1" applyFill="1" applyBorder="1" applyAlignment="1">
      <alignment horizontal="left" vertical="top" wrapText="1"/>
    </xf>
    <xf numFmtId="0" fontId="15" fillId="2" borderId="1" xfId="0" applyNumberFormat="1" applyFont="1" applyFill="1" applyBorder="1" applyAlignment="1" applyProtection="1">
      <alignment horizontal="left" vertical="top" wrapText="1"/>
      <protection hidden="1"/>
    </xf>
    <xf numFmtId="3" fontId="15" fillId="2" borderId="0" xfId="0" applyNumberFormat="1" applyFont="1" applyFill="1" applyBorder="1"/>
    <xf numFmtId="3" fontId="21" fillId="2" borderId="1" xfId="0" applyNumberFormat="1" applyFont="1" applyFill="1" applyBorder="1" applyAlignment="1"/>
    <xf numFmtId="0" fontId="23" fillId="0" borderId="0" xfId="0" applyFont="1" applyFill="1"/>
    <xf numFmtId="3" fontId="23" fillId="0" borderId="0" xfId="0" applyNumberFormat="1" applyFont="1" applyFill="1" applyBorder="1"/>
    <xf numFmtId="0" fontId="15" fillId="2" borderId="1" xfId="0" applyFont="1" applyFill="1" applyBorder="1" applyAlignment="1" applyProtection="1">
      <alignment horizontal="left" vertical="top" wrapText="1"/>
    </xf>
    <xf numFmtId="0" fontId="23" fillId="2" borderId="3" xfId="0" applyFont="1" applyFill="1" applyBorder="1" applyAlignment="1">
      <alignment horizontal="left" vertical="top" wrapText="1"/>
    </xf>
    <xf numFmtId="3" fontId="24" fillId="2" borderId="1" xfId="0" applyNumberFormat="1" applyFont="1" applyFill="1" applyBorder="1" applyAlignment="1"/>
    <xf numFmtId="3" fontId="16" fillId="2" borderId="1" xfId="6" applyNumberFormat="1" applyFont="1" applyFill="1" applyBorder="1" applyAlignment="1"/>
    <xf numFmtId="0" fontId="15" fillId="2" borderId="3" xfId="0" applyFont="1" applyFill="1" applyBorder="1" applyAlignment="1">
      <alignment horizontal="left" vertical="top" wrapText="1"/>
    </xf>
    <xf numFmtId="3" fontId="17" fillId="2" borderId="1" xfId="3" applyNumberFormat="1" applyFont="1" applyFill="1" applyBorder="1" applyAlignment="1" applyProtection="1">
      <alignment wrapText="1"/>
      <protection hidden="1"/>
    </xf>
    <xf numFmtId="0" fontId="15" fillId="2" borderId="1" xfId="3" applyNumberFormat="1" applyFont="1" applyFill="1" applyBorder="1" applyAlignment="1" applyProtection="1">
      <alignment horizontal="left" vertical="top" wrapText="1"/>
      <protection hidden="1"/>
    </xf>
    <xf numFmtId="0" fontId="15" fillId="2" borderId="0" xfId="0" applyFont="1" applyFill="1" applyBorder="1"/>
    <xf numFmtId="0" fontId="15" fillId="2" borderId="0" xfId="0" applyFont="1" applyFill="1"/>
    <xf numFmtId="3" fontId="17" fillId="2" borderId="1" xfId="0" applyNumberFormat="1" applyFont="1" applyFill="1" applyBorder="1" applyAlignment="1">
      <alignment wrapText="1"/>
    </xf>
    <xf numFmtId="0" fontId="23" fillId="2" borderId="1" xfId="3" applyNumberFormat="1" applyFont="1" applyFill="1" applyBorder="1" applyAlignment="1" applyProtection="1">
      <alignment horizontal="left" vertical="top" wrapText="1"/>
      <protection hidden="1"/>
    </xf>
    <xf numFmtId="3" fontId="15" fillId="2" borderId="1" xfId="3" applyNumberFormat="1" applyFont="1" applyFill="1" applyBorder="1" applyAlignment="1" applyProtection="1">
      <alignment horizontal="left" vertical="top" wrapText="1"/>
      <protection hidden="1"/>
    </xf>
    <xf numFmtId="3" fontId="19" fillId="2" borderId="1" xfId="3" applyNumberFormat="1" applyFont="1" applyFill="1" applyBorder="1" applyAlignment="1" applyProtection="1">
      <alignment wrapText="1"/>
      <protection hidden="1"/>
    </xf>
    <xf numFmtId="0" fontId="15" fillId="0" borderId="0" xfId="0" applyFont="1" applyFill="1"/>
    <xf numFmtId="0" fontId="15" fillId="0" borderId="0" xfId="0" applyFont="1" applyFill="1" applyBorder="1"/>
    <xf numFmtId="0" fontId="15" fillId="2" borderId="0" xfId="0" applyFont="1" applyFill="1" applyBorder="1"/>
    <xf numFmtId="0" fontId="15" fillId="2" borderId="0" xfId="0" applyFont="1" applyFill="1"/>
    <xf numFmtId="3" fontId="16" fillId="2" borderId="1" xfId="3" applyNumberFormat="1" applyFont="1" applyFill="1" applyBorder="1" applyAlignment="1" applyProtection="1">
      <alignment wrapText="1"/>
      <protection hidden="1"/>
    </xf>
    <xf numFmtId="0" fontId="15" fillId="2" borderId="1" xfId="5" applyNumberFormat="1" applyFont="1" applyFill="1" applyBorder="1" applyAlignment="1" applyProtection="1">
      <alignment horizontal="left" vertical="top" wrapText="1"/>
      <protection hidden="1"/>
    </xf>
    <xf numFmtId="3" fontId="19" fillId="2" borderId="1" xfId="0" applyNumberFormat="1" applyFont="1" applyFill="1" applyBorder="1" applyAlignment="1"/>
    <xf numFmtId="0" fontId="15" fillId="2" borderId="1" xfId="0" applyFont="1" applyFill="1" applyBorder="1" applyAlignment="1">
      <alignment horizontal="left" vertical="top" wrapText="1"/>
    </xf>
    <xf numFmtId="0" fontId="16" fillId="2" borderId="1" xfId="3" applyNumberFormat="1" applyFont="1" applyFill="1" applyBorder="1" applyAlignment="1" applyProtection="1">
      <alignment wrapText="1"/>
      <protection hidden="1"/>
    </xf>
    <xf numFmtId="0" fontId="16" fillId="2" borderId="0" xfId="0" applyNumberFormat="1" applyFont="1" applyFill="1" applyAlignment="1">
      <alignment horizontal="right"/>
    </xf>
    <xf numFmtId="0" fontId="16" fillId="2" borderId="0" xfId="0" applyNumberFormat="1" applyFont="1" applyFill="1" applyAlignment="1">
      <alignment horizontal="right" wrapText="1"/>
    </xf>
    <xf numFmtId="0" fontId="15" fillId="2" borderId="0" xfId="0" applyFont="1" applyFill="1" applyAlignment="1">
      <alignment horizontal="right" wrapText="1"/>
    </xf>
    <xf numFmtId="0" fontId="15" fillId="2" borderId="0" xfId="0" applyFont="1" applyFill="1" applyAlignment="1">
      <alignment horizontal="right" vertical="top"/>
    </xf>
    <xf numFmtId="165" fontId="15" fillId="2" borderId="1" xfId="1" applyNumberFormat="1" applyFont="1" applyFill="1" applyBorder="1" applyAlignment="1" applyProtection="1">
      <alignment horizontal="left" vertical="top" wrapText="1"/>
      <protection hidden="1"/>
    </xf>
    <xf numFmtId="3" fontId="19" fillId="2" borderId="1" xfId="0" applyNumberFormat="1" applyFont="1" applyFill="1" applyBorder="1" applyAlignment="1" applyProtection="1"/>
    <xf numFmtId="0" fontId="15" fillId="2" borderId="1" xfId="0" applyFont="1" applyFill="1" applyBorder="1" applyAlignment="1">
      <alignment vertical="top" wrapText="1"/>
    </xf>
    <xf numFmtId="0" fontId="13" fillId="2" borderId="1" xfId="0" applyFont="1" applyFill="1" applyBorder="1" applyAlignment="1">
      <alignment vertical="top"/>
    </xf>
    <xf numFmtId="3" fontId="19" fillId="2" borderId="1" xfId="0" applyNumberFormat="1" applyFont="1" applyFill="1" applyBorder="1" applyAlignment="1" applyProtection="1">
      <alignment wrapText="1"/>
      <protection hidden="1"/>
    </xf>
    <xf numFmtId="3" fontId="17" fillId="2" borderId="1" xfId="0" applyNumberFormat="1" applyFont="1" applyFill="1" applyBorder="1" applyAlignment="1" applyProtection="1">
      <alignment wrapText="1"/>
      <protection hidden="1"/>
    </xf>
    <xf numFmtId="0" fontId="15" fillId="2" borderId="1" xfId="3" applyNumberFormat="1" applyFont="1" applyFill="1" applyBorder="1" applyAlignment="1" applyProtection="1">
      <alignment horizontal="left" vertical="top"/>
    </xf>
    <xf numFmtId="0" fontId="23" fillId="2" borderId="1" xfId="0" applyFont="1" applyFill="1" applyBorder="1" applyAlignment="1" applyProtection="1">
      <alignment horizontal="left" vertical="top" wrapText="1"/>
    </xf>
    <xf numFmtId="3" fontId="16" fillId="2" borderId="1" xfId="0" applyNumberFormat="1" applyFont="1" applyFill="1" applyBorder="1" applyAlignment="1" applyProtection="1">
      <alignment horizontal="right" wrapText="1"/>
      <protection hidden="1"/>
    </xf>
    <xf numFmtId="0" fontId="15" fillId="2" borderId="5" xfId="0" applyFont="1" applyFill="1" applyBorder="1" applyAlignment="1">
      <alignment horizontal="left" vertical="top" wrapText="1"/>
    </xf>
    <xf numFmtId="0" fontId="15" fillId="2" borderId="1" xfId="3" quotePrefix="1" applyNumberFormat="1" applyFont="1" applyFill="1" applyBorder="1" applyAlignment="1" applyProtection="1">
      <alignment horizontal="left" vertical="top" wrapText="1"/>
      <protection hidden="1"/>
    </xf>
    <xf numFmtId="3" fontId="29" fillId="2" borderId="1" xfId="0" applyNumberFormat="1" applyFont="1" applyFill="1" applyBorder="1" applyAlignment="1"/>
    <xf numFmtId="0" fontId="15" fillId="2" borderId="0" xfId="0" applyFont="1" applyFill="1" applyAlignment="1">
      <alignment vertical="top"/>
    </xf>
    <xf numFmtId="0" fontId="15" fillId="2" borderId="1" xfId="0" applyFont="1" applyFill="1" applyBorder="1" applyAlignment="1">
      <alignment horizontal="left" vertical="top"/>
    </xf>
    <xf numFmtId="0" fontId="23" fillId="2" borderId="1" xfId="0" applyFont="1" applyFill="1" applyBorder="1" applyAlignment="1">
      <alignment horizontal="left" vertical="top" wrapText="1"/>
    </xf>
    <xf numFmtId="3" fontId="16" fillId="2" borderId="1" xfId="0" applyNumberFormat="1" applyFont="1" applyFill="1" applyBorder="1" applyAlignment="1">
      <alignment horizontal="right"/>
    </xf>
    <xf numFmtId="0" fontId="23" fillId="2" borderId="1" xfId="0" applyNumberFormat="1" applyFont="1" applyFill="1" applyBorder="1" applyAlignment="1">
      <alignment horizontal="left" vertical="top" wrapText="1"/>
    </xf>
    <xf numFmtId="3" fontId="17" fillId="2" borderId="1" xfId="0" applyNumberFormat="1" applyFont="1" applyFill="1" applyBorder="1" applyAlignment="1" applyProtection="1">
      <protection hidden="1"/>
    </xf>
    <xf numFmtId="3" fontId="16" fillId="2" borderId="1" xfId="0" applyNumberFormat="1" applyFont="1" applyFill="1" applyBorder="1" applyAlignment="1" applyProtection="1">
      <protection hidden="1"/>
    </xf>
    <xf numFmtId="3" fontId="24" fillId="2" borderId="1" xfId="0" applyNumberFormat="1" applyFont="1" applyFill="1" applyBorder="1" applyAlignment="1">
      <alignment wrapText="1"/>
    </xf>
    <xf numFmtId="3" fontId="16" fillId="2" borderId="1" xfId="6" applyNumberFormat="1" applyFont="1" applyFill="1" applyBorder="1" applyAlignment="1" applyProtection="1">
      <alignment wrapText="1"/>
      <protection hidden="1"/>
    </xf>
    <xf numFmtId="3" fontId="27" fillId="2" borderId="1" xfId="0" applyNumberFormat="1" applyFont="1" applyFill="1" applyBorder="1" applyAlignment="1"/>
    <xf numFmtId="166" fontId="24" fillId="2" borderId="1" xfId="0" applyNumberFormat="1" applyFont="1" applyFill="1" applyBorder="1" applyAlignment="1">
      <alignment wrapText="1"/>
    </xf>
    <xf numFmtId="0" fontId="15" fillId="2" borderId="1" xfId="8" applyNumberFormat="1" applyFont="1" applyFill="1" applyBorder="1" applyAlignment="1" applyProtection="1">
      <alignment horizontal="left" vertical="top" wrapText="1"/>
      <protection hidden="1"/>
    </xf>
    <xf numFmtId="0" fontId="15" fillId="2" borderId="4" xfId="0" applyFont="1" applyFill="1" applyBorder="1" applyAlignment="1">
      <alignment vertical="top" wrapText="1"/>
    </xf>
    <xf numFmtId="166" fontId="15" fillId="2" borderId="1" xfId="2" applyNumberFormat="1" applyFont="1" applyFill="1" applyBorder="1" applyAlignment="1" applyProtection="1">
      <alignment horizontal="left" vertical="top" wrapText="1"/>
      <protection hidden="1"/>
    </xf>
    <xf numFmtId="3" fontId="19" fillId="2" borderId="1" xfId="5" applyNumberFormat="1" applyFont="1" applyFill="1" applyBorder="1" applyAlignment="1" applyProtection="1">
      <alignment wrapText="1"/>
      <protection hidden="1"/>
    </xf>
    <xf numFmtId="0" fontId="15" fillId="2" borderId="1" xfId="2" applyNumberFormat="1" applyFont="1" applyFill="1" applyBorder="1" applyAlignment="1" applyProtection="1">
      <alignment horizontal="left" vertical="top" wrapText="1"/>
      <protection hidden="1"/>
    </xf>
    <xf numFmtId="0" fontId="15" fillId="2" borderId="1" xfId="0" applyFont="1" applyFill="1" applyBorder="1" applyAlignment="1" applyProtection="1">
      <alignment vertical="top" wrapText="1"/>
    </xf>
    <xf numFmtId="165" fontId="15" fillId="2" borderId="1" xfId="0" applyNumberFormat="1" applyFont="1" applyFill="1" applyBorder="1" applyAlignment="1" applyProtection="1">
      <alignment horizontal="left" vertical="top"/>
    </xf>
    <xf numFmtId="3" fontId="19" fillId="2" borderId="1" xfId="3" applyNumberFormat="1" applyFont="1" applyFill="1" applyBorder="1" applyAlignment="1" applyProtection="1"/>
    <xf numFmtId="3" fontId="19" fillId="2" borderId="1" xfId="6" applyNumberFormat="1" applyFont="1" applyFill="1" applyBorder="1" applyAlignment="1"/>
    <xf numFmtId="3" fontId="16" fillId="2" borderId="3" xfId="0" applyNumberFormat="1" applyFont="1" applyFill="1" applyBorder="1" applyAlignment="1"/>
    <xf numFmtId="3" fontId="16" fillId="2" borderId="1" xfId="3" applyNumberFormat="1" applyFont="1" applyFill="1" applyBorder="1" applyAlignment="1" applyProtection="1"/>
    <xf numFmtId="4" fontId="15" fillId="2" borderId="1" xfId="0" applyNumberFormat="1" applyFont="1" applyFill="1" applyBorder="1" applyAlignment="1">
      <alignment horizontal="left" vertical="top" wrapText="1"/>
    </xf>
    <xf numFmtId="2" fontId="15" fillId="2" borderId="1" xfId="0" applyNumberFormat="1" applyFont="1" applyFill="1" applyBorder="1" applyAlignment="1">
      <alignment horizontal="left" vertical="top" wrapText="1"/>
    </xf>
    <xf numFmtId="3" fontId="15" fillId="2" borderId="1" xfId="0" applyNumberFormat="1" applyFont="1" applyFill="1" applyBorder="1" applyAlignment="1">
      <alignment horizontal="left" vertical="top"/>
    </xf>
    <xf numFmtId="3" fontId="15" fillId="2" borderId="1" xfId="0" applyNumberFormat="1" applyFont="1" applyFill="1" applyBorder="1" applyAlignment="1">
      <alignment horizontal="left" vertical="top" wrapText="1"/>
    </xf>
    <xf numFmtId="168" fontId="15" fillId="2" borderId="1" xfId="5" applyNumberFormat="1" applyFont="1" applyFill="1" applyBorder="1" applyAlignment="1" applyProtection="1">
      <alignment horizontal="left" vertical="top" wrapText="1"/>
      <protection hidden="1"/>
    </xf>
    <xf numFmtId="0" fontId="15" fillId="2" borderId="3" xfId="0" applyFont="1" applyFill="1" applyBorder="1" applyAlignment="1" applyProtection="1">
      <alignment horizontal="left" vertical="top" wrapText="1"/>
      <protection hidden="1"/>
    </xf>
    <xf numFmtId="49" fontId="15" fillId="2" borderId="1" xfId="0" applyNumberFormat="1" applyFont="1" applyFill="1" applyBorder="1" applyAlignment="1">
      <alignment horizontal="left" vertical="top" wrapText="1"/>
    </xf>
    <xf numFmtId="3" fontId="16" fillId="2" borderId="1" xfId="3" applyNumberFormat="1" applyFont="1" applyFill="1" applyBorder="1" applyAlignment="1" applyProtection="1">
      <alignment horizontal="right" wrapText="1"/>
      <protection hidden="1"/>
    </xf>
    <xf numFmtId="0" fontId="15" fillId="2" borderId="0" xfId="3" applyNumberFormat="1" applyFont="1" applyFill="1" applyBorder="1" applyAlignment="1" applyProtection="1">
      <alignment vertical="top" wrapText="1"/>
      <protection hidden="1"/>
    </xf>
    <xf numFmtId="3" fontId="25" fillId="0" borderId="0" xfId="0" applyNumberFormat="1" applyFont="1" applyFill="1" applyBorder="1" applyAlignment="1" applyProtection="1">
      <alignment horizontal="left" vertical="top" wrapText="1"/>
    </xf>
    <xf numFmtId="0" fontId="15" fillId="2" borderId="0" xfId="0" applyFont="1" applyFill="1" applyBorder="1"/>
    <xf numFmtId="0" fontId="15" fillId="2" borderId="0" xfId="0" applyFont="1" applyFill="1"/>
    <xf numFmtId="3" fontId="16" fillId="2" borderId="1" xfId="0" applyNumberFormat="1" applyFont="1" applyFill="1" applyBorder="1" applyAlignment="1" applyProtection="1">
      <alignment wrapText="1"/>
      <protection hidden="1"/>
    </xf>
    <xf numFmtId="0" fontId="15" fillId="2" borderId="1" xfId="0" applyNumberFormat="1" applyFont="1" applyFill="1" applyBorder="1" applyAlignment="1" applyProtection="1">
      <alignment horizontal="left" vertical="top" wrapText="1"/>
    </xf>
    <xf numFmtId="3" fontId="17" fillId="2" borderId="1" xfId="0" applyNumberFormat="1" applyFont="1" applyFill="1" applyBorder="1" applyAlignment="1" applyProtection="1"/>
    <xf numFmtId="0" fontId="15" fillId="2" borderId="0" xfId="3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vertical="top" wrapText="1"/>
    </xf>
    <xf numFmtId="0" fontId="14" fillId="2" borderId="1" xfId="3" applyNumberFormat="1" applyFont="1" applyFill="1" applyBorder="1" applyAlignment="1" applyProtection="1">
      <alignment horizontal="left" vertical="top" wrapText="1"/>
      <protection hidden="1"/>
    </xf>
    <xf numFmtId="0" fontId="14" fillId="2" borderId="0" xfId="0" applyFont="1" applyFill="1" applyBorder="1"/>
    <xf numFmtId="0" fontId="14" fillId="2" borderId="0" xfId="0" applyFont="1" applyFill="1"/>
    <xf numFmtId="3" fontId="19" fillId="2" borderId="3" xfId="0" applyNumberFormat="1" applyFont="1" applyFill="1" applyBorder="1" applyAlignment="1"/>
    <xf numFmtId="0" fontId="15" fillId="2" borderId="2" xfId="0" applyFont="1" applyFill="1" applyBorder="1" applyAlignment="1"/>
    <xf numFmtId="0" fontId="15" fillId="2" borderId="7" xfId="0" applyFont="1" applyFill="1" applyBorder="1" applyAlignment="1"/>
    <xf numFmtId="3" fontId="30" fillId="2" borderId="1" xfId="0" applyNumberFormat="1" applyFont="1" applyFill="1" applyBorder="1" applyAlignment="1">
      <alignment wrapText="1"/>
    </xf>
    <xf numFmtId="0" fontId="28" fillId="2" borderId="1" xfId="0" applyNumberFormat="1" applyFont="1" applyFill="1" applyBorder="1" applyAlignment="1" applyProtection="1">
      <alignment horizontal="left" vertical="top" wrapText="1"/>
    </xf>
    <xf numFmtId="0" fontId="0" fillId="2" borderId="0" xfId="0" applyFill="1" applyProtection="1">
      <protection hidden="1"/>
    </xf>
    <xf numFmtId="0" fontId="28" fillId="2" borderId="1" xfId="0" applyNumberFormat="1" applyFont="1" applyFill="1" applyBorder="1" applyAlignment="1">
      <alignment horizontal="left" vertical="top" wrapText="1"/>
    </xf>
    <xf numFmtId="3" fontId="17" fillId="2" borderId="1" xfId="0" applyNumberFormat="1" applyFont="1" applyFill="1" applyBorder="1" applyAlignment="1"/>
    <xf numFmtId="3" fontId="16" fillId="2" borderId="1" xfId="0" applyNumberFormat="1" applyFont="1" applyFill="1" applyBorder="1" applyAlignment="1"/>
    <xf numFmtId="0" fontId="15" fillId="2" borderId="1" xfId="0" applyFont="1" applyFill="1" applyBorder="1" applyAlignment="1" applyProtection="1">
      <alignment horizontal="left" vertical="top" wrapText="1"/>
      <protection hidden="1"/>
    </xf>
    <xf numFmtId="0" fontId="15" fillId="2" borderId="1" xfId="3" applyNumberFormat="1" applyFont="1" applyFill="1" applyBorder="1" applyAlignment="1" applyProtection="1">
      <alignment horizontal="left" vertical="top" wrapText="1"/>
      <protection hidden="1"/>
    </xf>
    <xf numFmtId="3" fontId="16" fillId="2" borderId="1" xfId="0" applyNumberFormat="1" applyFont="1" applyFill="1" applyBorder="1" applyAlignment="1">
      <alignment wrapText="1"/>
    </xf>
    <xf numFmtId="0" fontId="23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 applyProtection="1">
      <alignment vertical="top" wrapText="1"/>
      <protection hidden="1"/>
    </xf>
    <xf numFmtId="0" fontId="23" fillId="2" borderId="1" xfId="0" applyFont="1" applyFill="1" applyBorder="1" applyAlignment="1" applyProtection="1">
      <alignment horizontal="left" vertical="top" wrapText="1"/>
      <protection hidden="1"/>
    </xf>
    <xf numFmtId="3" fontId="23" fillId="2" borderId="1" xfId="0" applyNumberFormat="1" applyFont="1" applyFill="1" applyBorder="1" applyAlignment="1">
      <alignment horizontal="left" vertical="top" wrapText="1"/>
    </xf>
    <xf numFmtId="0" fontId="23" fillId="2" borderId="1" xfId="3" applyNumberFormat="1" applyFont="1" applyFill="1" applyBorder="1" applyAlignment="1" applyProtection="1">
      <alignment horizontal="left" vertical="top" wrapText="1"/>
    </xf>
    <xf numFmtId="0" fontId="23" fillId="2" borderId="1" xfId="0" applyNumberFormat="1" applyFont="1" applyFill="1" applyBorder="1" applyAlignment="1" applyProtection="1">
      <alignment horizontal="left" vertical="top" wrapText="1"/>
    </xf>
    <xf numFmtId="0" fontId="23" fillId="2" borderId="1" xfId="0" applyFont="1" applyFill="1" applyBorder="1" applyAlignment="1" applyProtection="1">
      <alignment vertical="top" wrapText="1"/>
    </xf>
    <xf numFmtId="3" fontId="23" fillId="2" borderId="1" xfId="3" applyNumberFormat="1" applyFont="1" applyFill="1" applyBorder="1" applyAlignment="1" applyProtection="1">
      <alignment horizontal="left" vertical="top" wrapText="1"/>
      <protection hidden="1"/>
    </xf>
    <xf numFmtId="0" fontId="26" fillId="2" borderId="1" xfId="5" applyNumberFormat="1" applyFont="1" applyFill="1" applyBorder="1" applyAlignment="1" applyProtection="1">
      <alignment horizontal="left" vertical="top" wrapText="1"/>
      <protection hidden="1"/>
    </xf>
    <xf numFmtId="0" fontId="23" fillId="2" borderId="1" xfId="5" applyNumberFormat="1" applyFont="1" applyFill="1" applyBorder="1" applyAlignment="1" applyProtection="1">
      <alignment horizontal="center" vertical="top" wrapText="1"/>
      <protection hidden="1"/>
    </xf>
    <xf numFmtId="0" fontId="26" fillId="2" borderId="1" xfId="7" applyNumberFormat="1" applyFont="1" applyFill="1" applyBorder="1" applyAlignment="1" applyProtection="1">
      <alignment horizontal="left" vertical="top" wrapText="1"/>
      <protection hidden="1"/>
    </xf>
    <xf numFmtId="49" fontId="23" fillId="2" borderId="1" xfId="0" applyNumberFormat="1" applyFont="1" applyFill="1" applyBorder="1" applyAlignment="1">
      <alignment horizontal="center" vertical="center" wrapText="1"/>
    </xf>
    <xf numFmtId="0" fontId="32" fillId="2" borderId="0" xfId="0" applyFont="1" applyFill="1" applyAlignment="1">
      <alignment vertical="top"/>
    </xf>
    <xf numFmtId="0" fontId="22" fillId="2" borderId="1" xfId="8" applyNumberFormat="1" applyFont="1" applyFill="1" applyBorder="1" applyAlignment="1" applyProtection="1">
      <alignment horizontal="left" vertical="top" wrapText="1"/>
      <protection hidden="1"/>
    </xf>
    <xf numFmtId="0" fontId="26" fillId="2" borderId="1" xfId="2" applyNumberFormat="1" applyFont="1" applyFill="1" applyBorder="1" applyAlignment="1" applyProtection="1">
      <alignment horizontal="left" vertical="top" wrapText="1"/>
    </xf>
    <xf numFmtId="0" fontId="23" fillId="2" borderId="1" xfId="2" applyNumberFormat="1" applyFont="1" applyFill="1" applyBorder="1" applyAlignment="1" applyProtection="1">
      <alignment horizontal="left" vertical="top" wrapText="1"/>
      <protection hidden="1"/>
    </xf>
    <xf numFmtId="49" fontId="22" fillId="2" borderId="1" xfId="4" applyNumberFormat="1" applyFont="1" applyFill="1" applyBorder="1" applyAlignment="1" applyProtection="1">
      <alignment horizontal="center" vertical="top" wrapText="1"/>
      <protection hidden="1"/>
    </xf>
    <xf numFmtId="0" fontId="23" fillId="2" borderId="1" xfId="8" applyNumberFormat="1" applyFont="1" applyFill="1" applyBorder="1" applyAlignment="1" applyProtection="1">
      <alignment horizontal="left" vertical="top" wrapText="1"/>
      <protection hidden="1"/>
    </xf>
    <xf numFmtId="49" fontId="26" fillId="2" borderId="0" xfId="4" applyNumberFormat="1" applyFont="1" applyFill="1" applyBorder="1" applyAlignment="1" applyProtection="1">
      <alignment horizontal="center" wrapText="1"/>
      <protection hidden="1"/>
    </xf>
    <xf numFmtId="0" fontId="23" fillId="2" borderId="1" xfId="5" applyNumberFormat="1" applyFont="1" applyFill="1" applyBorder="1" applyAlignment="1" applyProtection="1">
      <alignment vertical="top" wrapText="1"/>
      <protection hidden="1"/>
    </xf>
    <xf numFmtId="0" fontId="26" fillId="2" borderId="1" xfId="3" applyNumberFormat="1" applyFont="1" applyFill="1" applyBorder="1" applyAlignment="1" applyProtection="1">
      <alignment horizontal="left" vertical="top" wrapText="1"/>
    </xf>
    <xf numFmtId="49" fontId="23" fillId="2" borderId="1" xfId="0" applyNumberFormat="1" applyFont="1" applyFill="1" applyBorder="1"/>
    <xf numFmtId="0" fontId="31" fillId="2" borderId="0" xfId="0" applyFont="1" applyFill="1" applyAlignment="1">
      <alignment horizontal="left" vertical="top"/>
    </xf>
    <xf numFmtId="0" fontId="23" fillId="2" borderId="1" xfId="7" applyNumberFormat="1" applyFont="1" applyFill="1" applyBorder="1" applyAlignment="1" applyProtection="1">
      <alignment horizontal="left" vertical="top" wrapText="1"/>
      <protection hidden="1"/>
    </xf>
    <xf numFmtId="0" fontId="23" fillId="2" borderId="1" xfId="0" applyFont="1" applyFill="1" applyBorder="1" applyAlignment="1">
      <alignment vertical="top" wrapText="1"/>
    </xf>
    <xf numFmtId="49" fontId="22" fillId="2" borderId="1" xfId="3" applyNumberFormat="1" applyFont="1" applyFill="1" applyBorder="1" applyAlignment="1" applyProtection="1">
      <alignment horizontal="left" vertical="top" wrapText="1"/>
      <protection hidden="1"/>
    </xf>
    <xf numFmtId="0" fontId="23" fillId="2" borderId="1" xfId="0" applyNumberFormat="1" applyFont="1" applyFill="1" applyBorder="1" applyAlignment="1" applyProtection="1">
      <alignment horizontal="left" vertical="top" wrapText="1"/>
      <protection hidden="1"/>
    </xf>
    <xf numFmtId="0" fontId="23" fillId="2" borderId="1" xfId="5" applyNumberFormat="1" applyFont="1" applyFill="1" applyBorder="1" applyAlignment="1" applyProtection="1">
      <alignment horizontal="left" vertical="top" wrapText="1"/>
      <protection hidden="1"/>
    </xf>
    <xf numFmtId="0" fontId="22" fillId="2" borderId="1" xfId="9" applyFont="1" applyFill="1" applyBorder="1" applyAlignment="1">
      <alignment horizontal="left" vertical="top" wrapText="1"/>
    </xf>
    <xf numFmtId="49" fontId="23" fillId="2" borderId="1" xfId="3" applyNumberFormat="1" applyFont="1" applyFill="1" applyBorder="1" applyAlignment="1" applyProtection="1">
      <alignment horizontal="left" vertical="top" wrapText="1"/>
      <protection hidden="1"/>
    </xf>
    <xf numFmtId="0" fontId="26" fillId="2" borderId="1" xfId="1" applyNumberFormat="1" applyFont="1" applyFill="1" applyBorder="1" applyAlignment="1" applyProtection="1">
      <alignment horizontal="left" vertical="top" wrapText="1"/>
      <protection hidden="1"/>
    </xf>
    <xf numFmtId="0" fontId="23" fillId="2" borderId="1" xfId="3" applyNumberFormat="1" applyFont="1" applyFill="1" applyBorder="1" applyAlignment="1" applyProtection="1">
      <alignment vertical="center" wrapText="1"/>
      <protection hidden="1"/>
    </xf>
    <xf numFmtId="167" fontId="22" fillId="2" borderId="1" xfId="5" applyNumberFormat="1" applyFont="1" applyFill="1" applyBorder="1" applyAlignment="1" applyProtection="1">
      <alignment horizontal="left" vertical="top" wrapText="1"/>
      <protection hidden="1"/>
    </xf>
    <xf numFmtId="0" fontId="22" fillId="2" borderId="1" xfId="2" applyNumberFormat="1" applyFont="1" applyFill="1" applyBorder="1" applyAlignment="1" applyProtection="1">
      <alignment horizontal="left" vertical="top" wrapText="1"/>
      <protection hidden="1"/>
    </xf>
    <xf numFmtId="0" fontId="23" fillId="2" borderId="0" xfId="0" applyFont="1" applyFill="1" applyAlignment="1">
      <alignment vertical="top" wrapText="1"/>
    </xf>
    <xf numFmtId="0" fontId="23" fillId="2" borderId="3" xfId="3" applyNumberFormat="1" applyFont="1" applyFill="1" applyBorder="1" applyAlignment="1" applyProtection="1">
      <alignment horizontal="left" vertical="top" wrapText="1"/>
    </xf>
    <xf numFmtId="49" fontId="26" fillId="2" borderId="1" xfId="4" applyNumberFormat="1" applyFont="1" applyFill="1" applyBorder="1" applyAlignment="1" applyProtection="1">
      <alignment horizontal="center" vertical="center" wrapText="1"/>
      <protection hidden="1"/>
    </xf>
    <xf numFmtId="49" fontId="26" fillId="2" borderId="1" xfId="4" applyNumberFormat="1" applyFont="1" applyFill="1" applyBorder="1" applyAlignment="1" applyProtection="1">
      <alignment horizontal="left" wrapText="1"/>
      <protection hidden="1"/>
    </xf>
    <xf numFmtId="49" fontId="23" fillId="2" borderId="1" xfId="4" applyNumberFormat="1" applyFont="1" applyFill="1" applyBorder="1" applyAlignment="1" applyProtection="1">
      <alignment horizontal="center" wrapText="1"/>
      <protection hidden="1"/>
    </xf>
    <xf numFmtId="0" fontId="21" fillId="2" borderId="1" xfId="0" applyFont="1" applyFill="1" applyBorder="1" applyAlignment="1">
      <alignment horizontal="left" vertical="top"/>
    </xf>
    <xf numFmtId="0" fontId="23" fillId="2" borderId="2" xfId="3" applyNumberFormat="1" applyFont="1" applyFill="1" applyBorder="1" applyAlignment="1" applyProtection="1">
      <alignment vertical="top" wrapText="1"/>
      <protection hidden="1"/>
    </xf>
    <xf numFmtId="49" fontId="33" fillId="2" borderId="1" xfId="4" applyNumberFormat="1" applyFont="1" applyFill="1" applyBorder="1" applyAlignment="1" applyProtection="1">
      <alignment horizontal="center" wrapText="1"/>
      <protection hidden="1"/>
    </xf>
    <xf numFmtId="49" fontId="26" fillId="2" borderId="1" xfId="3" applyNumberFormat="1" applyFont="1" applyFill="1" applyBorder="1" applyAlignment="1" applyProtection="1">
      <alignment vertical="top"/>
    </xf>
    <xf numFmtId="0" fontId="32" fillId="2" borderId="0" xfId="0" applyFont="1" applyFill="1" applyBorder="1" applyAlignment="1" applyProtection="1">
      <alignment vertical="top" wrapText="1"/>
      <protection hidden="1"/>
    </xf>
    <xf numFmtId="0" fontId="22" fillId="2" borderId="1" xfId="5" applyNumberFormat="1" applyFont="1" applyFill="1" applyBorder="1" applyAlignment="1" applyProtection="1">
      <alignment vertical="top" wrapText="1"/>
      <protection hidden="1"/>
    </xf>
    <xf numFmtId="0" fontId="26" fillId="2" borderId="1" xfId="8" applyNumberFormat="1" applyFont="1" applyFill="1" applyBorder="1" applyAlignment="1" applyProtection="1">
      <alignment horizontal="left" vertical="top" wrapText="1"/>
      <protection hidden="1"/>
    </xf>
    <xf numFmtId="0" fontId="23" fillId="2" borderId="1" xfId="9" applyFont="1" applyFill="1" applyBorder="1" applyAlignment="1">
      <alignment horizontal="left" vertical="top" wrapText="1"/>
    </xf>
    <xf numFmtId="49" fontId="26" fillId="2" borderId="1" xfId="4" applyNumberFormat="1" applyFont="1" applyFill="1" applyBorder="1" applyAlignment="1" applyProtection="1">
      <alignment wrapText="1"/>
      <protection hidden="1"/>
    </xf>
    <xf numFmtId="49" fontId="26" fillId="2" borderId="1" xfId="4" applyNumberFormat="1" applyFont="1" applyFill="1" applyBorder="1" applyAlignment="1" applyProtection="1">
      <alignment horizontal="center" vertical="top" wrapText="1"/>
      <protection hidden="1"/>
    </xf>
    <xf numFmtId="0" fontId="23" fillId="2" borderId="1" xfId="3" applyNumberFormat="1" applyFont="1" applyFill="1" applyBorder="1" applyAlignment="1" applyProtection="1">
      <alignment vertical="top" wrapText="1"/>
      <protection hidden="1"/>
    </xf>
    <xf numFmtId="49" fontId="26" fillId="2" borderId="0" xfId="0" applyNumberFormat="1" applyFont="1" applyFill="1"/>
    <xf numFmtId="49" fontId="23" fillId="2" borderId="1" xfId="0" applyNumberFormat="1" applyFont="1" applyFill="1" applyBorder="1" applyAlignment="1">
      <alignment vertical="top" wrapText="1"/>
    </xf>
    <xf numFmtId="0" fontId="22" fillId="2" borderId="1" xfId="7" applyNumberFormat="1" applyFont="1" applyFill="1" applyBorder="1" applyAlignment="1" applyProtection="1">
      <alignment horizontal="left" vertical="top" wrapText="1"/>
      <protection hidden="1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NumberFormat="1" applyFont="1" applyFill="1" applyBorder="1" applyAlignment="1" applyProtection="1">
      <alignment horizontal="left" vertical="top" wrapText="1"/>
      <protection hidden="1"/>
    </xf>
    <xf numFmtId="49" fontId="26" fillId="2" borderId="1" xfId="0" applyNumberFormat="1" applyFont="1" applyFill="1" applyBorder="1" applyAlignment="1">
      <alignment horizontal="left" vertical="top" wrapText="1"/>
    </xf>
    <xf numFmtId="0" fontId="23" fillId="2" borderId="1" xfId="0" applyNumberFormat="1" applyFont="1" applyFill="1" applyBorder="1" applyAlignment="1" applyProtection="1">
      <alignment vertical="top" wrapText="1"/>
    </xf>
    <xf numFmtId="0" fontId="22" fillId="2" borderId="1" xfId="5" applyNumberFormat="1" applyFont="1" applyFill="1" applyBorder="1" applyAlignment="1" applyProtection="1">
      <alignment horizontal="left" vertical="top" wrapText="1"/>
      <protection hidden="1"/>
    </xf>
    <xf numFmtId="0" fontId="26" fillId="2" borderId="1" xfId="0" applyFont="1" applyFill="1" applyBorder="1" applyAlignment="1" applyProtection="1">
      <alignment horizontal="left" vertical="top" wrapText="1"/>
      <protection hidden="1"/>
    </xf>
    <xf numFmtId="49" fontId="23" fillId="2" borderId="1" xfId="3" applyNumberFormat="1" applyFont="1" applyFill="1" applyBorder="1" applyAlignment="1" applyProtection="1">
      <alignment vertical="top" wrapText="1"/>
      <protection hidden="1"/>
    </xf>
    <xf numFmtId="0" fontId="33" fillId="2" borderId="1" xfId="5" applyNumberFormat="1" applyFont="1" applyFill="1" applyBorder="1" applyAlignment="1" applyProtection="1">
      <alignment horizontal="left" vertical="top" wrapText="1"/>
      <protection hidden="1"/>
    </xf>
    <xf numFmtId="0" fontId="26" fillId="2" borderId="1" xfId="2" applyNumberFormat="1" applyFont="1" applyFill="1" applyBorder="1" applyAlignment="1" applyProtection="1">
      <alignment horizontal="left" vertical="top" wrapText="1"/>
      <protection hidden="1"/>
    </xf>
    <xf numFmtId="49" fontId="26" fillId="2" borderId="1" xfId="3" applyNumberFormat="1" applyFont="1" applyFill="1" applyBorder="1" applyAlignment="1" applyProtection="1">
      <alignment vertical="top" wrapText="1"/>
      <protection hidden="1"/>
    </xf>
    <xf numFmtId="0" fontId="22" fillId="2" borderId="1" xfId="0" applyFont="1" applyFill="1" applyBorder="1" applyAlignment="1" applyProtection="1">
      <alignment horizontal="left" vertical="top" wrapText="1"/>
      <protection hidden="1"/>
    </xf>
    <xf numFmtId="49" fontId="23" fillId="2" borderId="1" xfId="0" applyNumberFormat="1" applyFont="1" applyFill="1" applyBorder="1" applyAlignment="1">
      <alignment horizontal="left" vertical="top" wrapText="1"/>
    </xf>
    <xf numFmtId="3" fontId="23" fillId="2" borderId="1" xfId="0" applyNumberFormat="1" applyFont="1" applyFill="1" applyBorder="1" applyAlignment="1" applyProtection="1">
      <alignment horizontal="right"/>
    </xf>
    <xf numFmtId="49" fontId="23" fillId="2" borderId="1" xfId="0" applyNumberFormat="1" applyFont="1" applyFill="1" applyBorder="1" applyAlignment="1">
      <alignment horizontal="left" vertical="center" wrapText="1"/>
    </xf>
    <xf numFmtId="0" fontId="23" fillId="2" borderId="1" xfId="3" applyNumberFormat="1" applyFont="1" applyFill="1" applyBorder="1" applyAlignment="1" applyProtection="1">
      <alignment vertical="top" wrapText="1"/>
    </xf>
    <xf numFmtId="49" fontId="15" fillId="2" borderId="1" xfId="5" applyNumberFormat="1" applyFont="1" applyFill="1" applyBorder="1" applyAlignment="1">
      <alignment horizontal="left" vertical="top" wrapText="1"/>
    </xf>
    <xf numFmtId="0" fontId="23" fillId="2" borderId="1" xfId="3" applyNumberFormat="1" applyFont="1" applyFill="1" applyBorder="1" applyAlignment="1" applyProtection="1">
      <alignment horizontal="left" vertical="top" wrapText="1"/>
      <protection hidden="1"/>
    </xf>
    <xf numFmtId="0" fontId="23" fillId="2" borderId="1" xfId="0" applyFont="1" applyFill="1" applyBorder="1" applyAlignment="1">
      <alignment horizontal="left" vertical="top" wrapText="1"/>
    </xf>
    <xf numFmtId="0" fontId="23" fillId="2" borderId="1" xfId="0" applyNumberFormat="1" applyFont="1" applyFill="1" applyBorder="1" applyAlignment="1">
      <alignment horizontal="left" vertical="top" wrapText="1"/>
    </xf>
    <xf numFmtId="49" fontId="26" fillId="2" borderId="1" xfId="4" applyNumberFormat="1" applyFont="1" applyFill="1" applyBorder="1" applyAlignment="1" applyProtection="1">
      <alignment horizontal="center" wrapText="1"/>
      <protection hidden="1"/>
    </xf>
    <xf numFmtId="0" fontId="26" fillId="2" borderId="1" xfId="3" applyNumberFormat="1" applyFont="1" applyFill="1" applyBorder="1" applyAlignment="1" applyProtection="1">
      <alignment horizontal="left" vertical="top" wrapText="1"/>
      <protection hidden="1"/>
    </xf>
    <xf numFmtId="0" fontId="22" fillId="2" borderId="1" xfId="3" applyNumberFormat="1" applyFont="1" applyFill="1" applyBorder="1" applyAlignment="1" applyProtection="1">
      <alignment horizontal="left" vertical="top" wrapText="1"/>
      <protection hidden="1"/>
    </xf>
    <xf numFmtId="0" fontId="23" fillId="2" borderId="1" xfId="0" applyFont="1" applyFill="1" applyBorder="1" applyAlignment="1" applyProtection="1">
      <alignment horizontal="left" vertical="top" wrapText="1"/>
      <protection hidden="1"/>
    </xf>
    <xf numFmtId="0" fontId="23" fillId="2" borderId="1" xfId="3" applyNumberFormat="1" applyFont="1" applyFill="1" applyBorder="1" applyAlignment="1" applyProtection="1">
      <alignment horizontal="left" vertical="top" wrapText="1"/>
    </xf>
    <xf numFmtId="0" fontId="15" fillId="2" borderId="1" xfId="0" applyNumberFormat="1" applyFont="1" applyFill="1" applyBorder="1" applyAlignment="1" applyProtection="1">
      <alignment horizontal="left" vertical="top" wrapText="1"/>
    </xf>
    <xf numFmtId="0" fontId="15" fillId="2" borderId="1" xfId="3" applyFont="1" applyFill="1" applyBorder="1" applyAlignment="1">
      <alignment horizontal="left" vertical="top" wrapText="1"/>
    </xf>
    <xf numFmtId="0" fontId="15" fillId="2" borderId="1" xfId="3" applyNumberFormat="1" applyFont="1" applyFill="1" applyBorder="1" applyAlignment="1" applyProtection="1">
      <alignment horizontal="left" vertical="top" wrapText="1"/>
      <protection hidden="1"/>
    </xf>
    <xf numFmtId="0" fontId="28" fillId="2" borderId="1" xfId="0" applyNumberFormat="1" applyFont="1" applyFill="1" applyBorder="1" applyAlignment="1" applyProtection="1">
      <alignment horizontal="left" vertical="top" wrapText="1"/>
    </xf>
    <xf numFmtId="49" fontId="23" fillId="2" borderId="1" xfId="5" applyNumberFormat="1" applyFont="1" applyFill="1" applyBorder="1" applyAlignment="1">
      <alignment horizontal="left" vertical="top" wrapText="1"/>
    </xf>
    <xf numFmtId="0" fontId="15" fillId="0" borderId="1" xfId="3" applyNumberFormat="1" applyFont="1" applyFill="1" applyBorder="1" applyAlignment="1" applyProtection="1">
      <alignment horizontal="left" vertical="top" wrapText="1"/>
      <protection hidden="1"/>
    </xf>
    <xf numFmtId="0" fontId="23" fillId="2" borderId="1" xfId="0" applyFont="1" applyFill="1" applyBorder="1" applyAlignment="1">
      <alignment horizontal="left" vertical="top" wrapText="1"/>
    </xf>
    <xf numFmtId="0" fontId="18" fillId="0" borderId="0" xfId="0" applyFont="1" applyFill="1" applyAlignment="1">
      <alignment horizontal="center" vertical="top" wrapText="1"/>
    </xf>
    <xf numFmtId="49" fontId="32" fillId="2" borderId="1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5" fillId="2" borderId="2" xfId="3" applyNumberFormat="1" applyFont="1" applyFill="1" applyBorder="1" applyAlignment="1" applyProtection="1">
      <alignment horizontal="left" vertical="top" wrapText="1"/>
      <protection hidden="1"/>
    </xf>
    <xf numFmtId="0" fontId="0" fillId="2" borderId="3" xfId="0" applyFill="1" applyBorder="1" applyAlignment="1">
      <alignment horizontal="left" vertical="top" wrapText="1"/>
    </xf>
    <xf numFmtId="0" fontId="23" fillId="2" borderId="2" xfId="5" applyNumberFormat="1" applyFont="1" applyFill="1" applyBorder="1" applyAlignment="1" applyProtection="1">
      <alignment horizontal="center" vertical="top" wrapText="1"/>
      <protection hidden="1"/>
    </xf>
    <xf numFmtId="0" fontId="23" fillId="2" borderId="3" xfId="5" applyNumberFormat="1" applyFont="1" applyFill="1" applyBorder="1" applyAlignment="1" applyProtection="1">
      <alignment horizontal="center" vertical="top" wrapText="1"/>
      <protection hidden="1"/>
    </xf>
    <xf numFmtId="0" fontId="13" fillId="2" borderId="3" xfId="0" applyFont="1" applyFill="1" applyBorder="1" applyAlignment="1">
      <alignment horizontal="left" vertical="top" wrapText="1"/>
    </xf>
    <xf numFmtId="49" fontId="26" fillId="2" borderId="2" xfId="4" applyNumberFormat="1" applyFont="1" applyFill="1" applyBorder="1" applyAlignment="1" applyProtection="1">
      <alignment wrapText="1"/>
      <protection hidden="1"/>
    </xf>
    <xf numFmtId="49" fontId="26" fillId="2" borderId="3" xfId="4" applyNumberFormat="1" applyFont="1" applyFill="1" applyBorder="1" applyAlignment="1" applyProtection="1">
      <alignment wrapText="1"/>
      <protection hidden="1"/>
    </xf>
    <xf numFmtId="49" fontId="23" fillId="2" borderId="2" xfId="0" applyNumberFormat="1" applyFont="1" applyFill="1" applyBorder="1" applyAlignment="1">
      <alignment horizontal="left" vertical="center" wrapText="1"/>
    </xf>
    <xf numFmtId="49" fontId="23" fillId="2" borderId="3" xfId="0" applyNumberFormat="1" applyFont="1" applyFill="1" applyBorder="1" applyAlignment="1">
      <alignment horizontal="left" vertical="center" wrapText="1"/>
    </xf>
    <xf numFmtId="49" fontId="26" fillId="2" borderId="2" xfId="4" applyNumberFormat="1" applyFont="1" applyFill="1" applyBorder="1" applyAlignment="1" applyProtection="1">
      <alignment horizontal="center" wrapText="1"/>
      <protection hidden="1"/>
    </xf>
    <xf numFmtId="49" fontId="26" fillId="2" borderId="3" xfId="4" applyNumberFormat="1" applyFont="1" applyFill="1" applyBorder="1" applyAlignment="1" applyProtection="1">
      <alignment horizontal="center" wrapText="1"/>
      <protection hidden="1"/>
    </xf>
    <xf numFmtId="0" fontId="23" fillId="2" borderId="2" xfId="0" applyFont="1" applyFill="1" applyBorder="1" applyAlignment="1" applyProtection="1">
      <alignment horizontal="left" vertical="top" wrapText="1"/>
      <protection hidden="1"/>
    </xf>
    <xf numFmtId="0" fontId="23" fillId="2" borderId="3" xfId="0" applyFont="1" applyFill="1" applyBorder="1" applyAlignment="1" applyProtection="1">
      <alignment horizontal="left" vertical="top" wrapText="1"/>
      <protection hidden="1"/>
    </xf>
    <xf numFmtId="3" fontId="15" fillId="2" borderId="1" xfId="0" applyNumberFormat="1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left" vertical="top" wrapText="1"/>
    </xf>
    <xf numFmtId="0" fontId="15" fillId="2" borderId="3" xfId="3" applyNumberFormat="1" applyFont="1" applyFill="1" applyBorder="1" applyAlignment="1" applyProtection="1">
      <alignment horizontal="left" vertical="top" wrapText="1"/>
      <protection hidden="1"/>
    </xf>
  </cellXfs>
  <cellStyles count="441">
    <cellStyle name="Обычный" xfId="0" builtinId="0"/>
    <cellStyle name="Обычный 2" xfId="5"/>
    <cellStyle name="Обычный 2 2" xfId="7"/>
    <cellStyle name="Обычный 3" xfId="9"/>
    <cellStyle name="Обычный 3 10" xfId="117"/>
    <cellStyle name="Обычный 3 10 2" xfId="333"/>
    <cellStyle name="Обычный 3 11" xfId="225"/>
    <cellStyle name="Обычный 3 2" xfId="11"/>
    <cellStyle name="Обычный 3 2 2" xfId="14"/>
    <cellStyle name="Обычный 3 2 2 2" xfId="20"/>
    <cellStyle name="Обычный 3 2 2 2 2" xfId="32"/>
    <cellStyle name="Обычный 3 2 2 2 2 2" xfId="68"/>
    <cellStyle name="Обычный 3 2 2 2 2 2 2" xfId="176"/>
    <cellStyle name="Обычный 3 2 2 2 2 2 2 2" xfId="392"/>
    <cellStyle name="Обычный 3 2 2 2 2 2 3" xfId="284"/>
    <cellStyle name="Обычный 3 2 2 2 2 3" xfId="104"/>
    <cellStyle name="Обычный 3 2 2 2 2 3 2" xfId="212"/>
    <cellStyle name="Обычный 3 2 2 2 2 3 2 2" xfId="428"/>
    <cellStyle name="Обычный 3 2 2 2 2 3 3" xfId="320"/>
    <cellStyle name="Обычный 3 2 2 2 2 4" xfId="140"/>
    <cellStyle name="Обычный 3 2 2 2 2 4 2" xfId="356"/>
    <cellStyle name="Обычный 3 2 2 2 2 5" xfId="248"/>
    <cellStyle name="Обычный 3 2 2 2 3" xfId="44"/>
    <cellStyle name="Обычный 3 2 2 2 3 2" xfId="80"/>
    <cellStyle name="Обычный 3 2 2 2 3 2 2" xfId="188"/>
    <cellStyle name="Обычный 3 2 2 2 3 2 2 2" xfId="404"/>
    <cellStyle name="Обычный 3 2 2 2 3 2 3" xfId="296"/>
    <cellStyle name="Обычный 3 2 2 2 3 3" xfId="116"/>
    <cellStyle name="Обычный 3 2 2 2 3 3 2" xfId="224"/>
    <cellStyle name="Обычный 3 2 2 2 3 3 2 2" xfId="440"/>
    <cellStyle name="Обычный 3 2 2 2 3 3 3" xfId="332"/>
    <cellStyle name="Обычный 3 2 2 2 3 4" xfId="152"/>
    <cellStyle name="Обычный 3 2 2 2 3 4 2" xfId="368"/>
    <cellStyle name="Обычный 3 2 2 2 3 5" xfId="260"/>
    <cellStyle name="Обычный 3 2 2 2 4" xfId="56"/>
    <cellStyle name="Обычный 3 2 2 2 4 2" xfId="164"/>
    <cellStyle name="Обычный 3 2 2 2 4 2 2" xfId="380"/>
    <cellStyle name="Обычный 3 2 2 2 4 3" xfId="272"/>
    <cellStyle name="Обычный 3 2 2 2 5" xfId="92"/>
    <cellStyle name="Обычный 3 2 2 2 5 2" xfId="200"/>
    <cellStyle name="Обычный 3 2 2 2 5 2 2" xfId="416"/>
    <cellStyle name="Обычный 3 2 2 2 5 3" xfId="308"/>
    <cellStyle name="Обычный 3 2 2 2 6" xfId="128"/>
    <cellStyle name="Обычный 3 2 2 2 6 2" xfId="344"/>
    <cellStyle name="Обычный 3 2 2 2 7" xfId="236"/>
    <cellStyle name="Обычный 3 2 2 3" xfId="26"/>
    <cellStyle name="Обычный 3 2 2 3 2" xfId="62"/>
    <cellStyle name="Обычный 3 2 2 3 2 2" xfId="170"/>
    <cellStyle name="Обычный 3 2 2 3 2 2 2" xfId="386"/>
    <cellStyle name="Обычный 3 2 2 3 2 3" xfId="278"/>
    <cellStyle name="Обычный 3 2 2 3 3" xfId="98"/>
    <cellStyle name="Обычный 3 2 2 3 3 2" xfId="206"/>
    <cellStyle name="Обычный 3 2 2 3 3 2 2" xfId="422"/>
    <cellStyle name="Обычный 3 2 2 3 3 3" xfId="314"/>
    <cellStyle name="Обычный 3 2 2 3 4" xfId="134"/>
    <cellStyle name="Обычный 3 2 2 3 4 2" xfId="350"/>
    <cellStyle name="Обычный 3 2 2 3 5" xfId="242"/>
    <cellStyle name="Обычный 3 2 2 4" xfId="38"/>
    <cellStyle name="Обычный 3 2 2 4 2" xfId="74"/>
    <cellStyle name="Обычный 3 2 2 4 2 2" xfId="182"/>
    <cellStyle name="Обычный 3 2 2 4 2 2 2" xfId="398"/>
    <cellStyle name="Обычный 3 2 2 4 2 3" xfId="290"/>
    <cellStyle name="Обычный 3 2 2 4 3" xfId="110"/>
    <cellStyle name="Обычный 3 2 2 4 3 2" xfId="218"/>
    <cellStyle name="Обычный 3 2 2 4 3 2 2" xfId="434"/>
    <cellStyle name="Обычный 3 2 2 4 3 3" xfId="326"/>
    <cellStyle name="Обычный 3 2 2 4 4" xfId="146"/>
    <cellStyle name="Обычный 3 2 2 4 4 2" xfId="362"/>
    <cellStyle name="Обычный 3 2 2 4 5" xfId="254"/>
    <cellStyle name="Обычный 3 2 2 5" xfId="50"/>
    <cellStyle name="Обычный 3 2 2 5 2" xfId="158"/>
    <cellStyle name="Обычный 3 2 2 5 2 2" xfId="374"/>
    <cellStyle name="Обычный 3 2 2 5 3" xfId="266"/>
    <cellStyle name="Обычный 3 2 2 6" xfId="86"/>
    <cellStyle name="Обычный 3 2 2 6 2" xfId="194"/>
    <cellStyle name="Обычный 3 2 2 6 2 2" xfId="410"/>
    <cellStyle name="Обычный 3 2 2 6 3" xfId="302"/>
    <cellStyle name="Обычный 3 2 2 7" xfId="122"/>
    <cellStyle name="Обычный 3 2 2 7 2" xfId="338"/>
    <cellStyle name="Обычный 3 2 2 8" xfId="230"/>
    <cellStyle name="Обычный 3 2 3" xfId="17"/>
    <cellStyle name="Обычный 3 2 3 2" xfId="29"/>
    <cellStyle name="Обычный 3 2 3 2 2" xfId="65"/>
    <cellStyle name="Обычный 3 2 3 2 2 2" xfId="173"/>
    <cellStyle name="Обычный 3 2 3 2 2 2 2" xfId="389"/>
    <cellStyle name="Обычный 3 2 3 2 2 3" xfId="281"/>
    <cellStyle name="Обычный 3 2 3 2 3" xfId="101"/>
    <cellStyle name="Обычный 3 2 3 2 3 2" xfId="209"/>
    <cellStyle name="Обычный 3 2 3 2 3 2 2" xfId="425"/>
    <cellStyle name="Обычный 3 2 3 2 3 3" xfId="317"/>
    <cellStyle name="Обычный 3 2 3 2 4" xfId="137"/>
    <cellStyle name="Обычный 3 2 3 2 4 2" xfId="353"/>
    <cellStyle name="Обычный 3 2 3 2 5" xfId="245"/>
    <cellStyle name="Обычный 3 2 3 3" xfId="41"/>
    <cellStyle name="Обычный 3 2 3 3 2" xfId="77"/>
    <cellStyle name="Обычный 3 2 3 3 2 2" xfId="185"/>
    <cellStyle name="Обычный 3 2 3 3 2 2 2" xfId="401"/>
    <cellStyle name="Обычный 3 2 3 3 2 3" xfId="293"/>
    <cellStyle name="Обычный 3 2 3 3 3" xfId="113"/>
    <cellStyle name="Обычный 3 2 3 3 3 2" xfId="221"/>
    <cellStyle name="Обычный 3 2 3 3 3 2 2" xfId="437"/>
    <cellStyle name="Обычный 3 2 3 3 3 3" xfId="329"/>
    <cellStyle name="Обычный 3 2 3 3 4" xfId="149"/>
    <cellStyle name="Обычный 3 2 3 3 4 2" xfId="365"/>
    <cellStyle name="Обычный 3 2 3 3 5" xfId="257"/>
    <cellStyle name="Обычный 3 2 3 4" xfId="53"/>
    <cellStyle name="Обычный 3 2 3 4 2" xfId="161"/>
    <cellStyle name="Обычный 3 2 3 4 2 2" xfId="377"/>
    <cellStyle name="Обычный 3 2 3 4 3" xfId="269"/>
    <cellStyle name="Обычный 3 2 3 5" xfId="89"/>
    <cellStyle name="Обычный 3 2 3 5 2" xfId="197"/>
    <cellStyle name="Обычный 3 2 3 5 2 2" xfId="413"/>
    <cellStyle name="Обычный 3 2 3 5 3" xfId="305"/>
    <cellStyle name="Обычный 3 2 3 6" xfId="125"/>
    <cellStyle name="Обычный 3 2 3 6 2" xfId="341"/>
    <cellStyle name="Обычный 3 2 3 7" xfId="233"/>
    <cellStyle name="Обычный 3 2 4" xfId="23"/>
    <cellStyle name="Обычный 3 2 4 2" xfId="59"/>
    <cellStyle name="Обычный 3 2 4 2 2" xfId="167"/>
    <cellStyle name="Обычный 3 2 4 2 2 2" xfId="383"/>
    <cellStyle name="Обычный 3 2 4 2 3" xfId="275"/>
    <cellStyle name="Обычный 3 2 4 3" xfId="95"/>
    <cellStyle name="Обычный 3 2 4 3 2" xfId="203"/>
    <cellStyle name="Обычный 3 2 4 3 2 2" xfId="419"/>
    <cellStyle name="Обычный 3 2 4 3 3" xfId="311"/>
    <cellStyle name="Обычный 3 2 4 4" xfId="131"/>
    <cellStyle name="Обычный 3 2 4 4 2" xfId="347"/>
    <cellStyle name="Обычный 3 2 4 5" xfId="239"/>
    <cellStyle name="Обычный 3 2 5" xfId="35"/>
    <cellStyle name="Обычный 3 2 5 2" xfId="71"/>
    <cellStyle name="Обычный 3 2 5 2 2" xfId="179"/>
    <cellStyle name="Обычный 3 2 5 2 2 2" xfId="395"/>
    <cellStyle name="Обычный 3 2 5 2 3" xfId="287"/>
    <cellStyle name="Обычный 3 2 5 3" xfId="107"/>
    <cellStyle name="Обычный 3 2 5 3 2" xfId="215"/>
    <cellStyle name="Обычный 3 2 5 3 2 2" xfId="431"/>
    <cellStyle name="Обычный 3 2 5 3 3" xfId="323"/>
    <cellStyle name="Обычный 3 2 5 4" xfId="143"/>
    <cellStyle name="Обычный 3 2 5 4 2" xfId="359"/>
    <cellStyle name="Обычный 3 2 5 5" xfId="251"/>
    <cellStyle name="Обычный 3 2 6" xfId="47"/>
    <cellStyle name="Обычный 3 2 6 2" xfId="155"/>
    <cellStyle name="Обычный 3 2 6 2 2" xfId="371"/>
    <cellStyle name="Обычный 3 2 6 3" xfId="263"/>
    <cellStyle name="Обычный 3 2 7" xfId="83"/>
    <cellStyle name="Обычный 3 2 7 2" xfId="191"/>
    <cellStyle name="Обычный 3 2 7 2 2" xfId="407"/>
    <cellStyle name="Обычный 3 2 7 3" xfId="299"/>
    <cellStyle name="Обычный 3 2 8" xfId="119"/>
    <cellStyle name="Обычный 3 2 8 2" xfId="335"/>
    <cellStyle name="Обычный 3 2 9" xfId="227"/>
    <cellStyle name="Обычный 3 3" xfId="10"/>
    <cellStyle name="Обычный 3 3 2" xfId="13"/>
    <cellStyle name="Обычный 3 3 2 2" xfId="19"/>
    <cellStyle name="Обычный 3 3 2 2 2" xfId="31"/>
    <cellStyle name="Обычный 3 3 2 2 2 2" xfId="67"/>
    <cellStyle name="Обычный 3 3 2 2 2 2 2" xfId="175"/>
    <cellStyle name="Обычный 3 3 2 2 2 2 2 2" xfId="391"/>
    <cellStyle name="Обычный 3 3 2 2 2 2 3" xfId="283"/>
    <cellStyle name="Обычный 3 3 2 2 2 3" xfId="103"/>
    <cellStyle name="Обычный 3 3 2 2 2 3 2" xfId="211"/>
    <cellStyle name="Обычный 3 3 2 2 2 3 2 2" xfId="427"/>
    <cellStyle name="Обычный 3 3 2 2 2 3 3" xfId="319"/>
    <cellStyle name="Обычный 3 3 2 2 2 4" xfId="139"/>
    <cellStyle name="Обычный 3 3 2 2 2 4 2" xfId="355"/>
    <cellStyle name="Обычный 3 3 2 2 2 5" xfId="247"/>
    <cellStyle name="Обычный 3 3 2 2 3" xfId="43"/>
    <cellStyle name="Обычный 3 3 2 2 3 2" xfId="79"/>
    <cellStyle name="Обычный 3 3 2 2 3 2 2" xfId="187"/>
    <cellStyle name="Обычный 3 3 2 2 3 2 2 2" xfId="403"/>
    <cellStyle name="Обычный 3 3 2 2 3 2 3" xfId="295"/>
    <cellStyle name="Обычный 3 3 2 2 3 3" xfId="115"/>
    <cellStyle name="Обычный 3 3 2 2 3 3 2" xfId="223"/>
    <cellStyle name="Обычный 3 3 2 2 3 3 2 2" xfId="439"/>
    <cellStyle name="Обычный 3 3 2 2 3 3 3" xfId="331"/>
    <cellStyle name="Обычный 3 3 2 2 3 4" xfId="151"/>
    <cellStyle name="Обычный 3 3 2 2 3 4 2" xfId="367"/>
    <cellStyle name="Обычный 3 3 2 2 3 5" xfId="259"/>
    <cellStyle name="Обычный 3 3 2 2 4" xfId="55"/>
    <cellStyle name="Обычный 3 3 2 2 4 2" xfId="163"/>
    <cellStyle name="Обычный 3 3 2 2 4 2 2" xfId="379"/>
    <cellStyle name="Обычный 3 3 2 2 4 3" xfId="271"/>
    <cellStyle name="Обычный 3 3 2 2 5" xfId="91"/>
    <cellStyle name="Обычный 3 3 2 2 5 2" xfId="199"/>
    <cellStyle name="Обычный 3 3 2 2 5 2 2" xfId="415"/>
    <cellStyle name="Обычный 3 3 2 2 5 3" xfId="307"/>
    <cellStyle name="Обычный 3 3 2 2 6" xfId="127"/>
    <cellStyle name="Обычный 3 3 2 2 6 2" xfId="343"/>
    <cellStyle name="Обычный 3 3 2 2 7" xfId="235"/>
    <cellStyle name="Обычный 3 3 2 3" xfId="25"/>
    <cellStyle name="Обычный 3 3 2 3 2" xfId="61"/>
    <cellStyle name="Обычный 3 3 2 3 2 2" xfId="169"/>
    <cellStyle name="Обычный 3 3 2 3 2 2 2" xfId="385"/>
    <cellStyle name="Обычный 3 3 2 3 2 3" xfId="277"/>
    <cellStyle name="Обычный 3 3 2 3 3" xfId="97"/>
    <cellStyle name="Обычный 3 3 2 3 3 2" xfId="205"/>
    <cellStyle name="Обычный 3 3 2 3 3 2 2" xfId="421"/>
    <cellStyle name="Обычный 3 3 2 3 3 3" xfId="313"/>
    <cellStyle name="Обычный 3 3 2 3 4" xfId="133"/>
    <cellStyle name="Обычный 3 3 2 3 4 2" xfId="349"/>
    <cellStyle name="Обычный 3 3 2 3 5" xfId="241"/>
    <cellStyle name="Обычный 3 3 2 4" xfId="37"/>
    <cellStyle name="Обычный 3 3 2 4 2" xfId="73"/>
    <cellStyle name="Обычный 3 3 2 4 2 2" xfId="181"/>
    <cellStyle name="Обычный 3 3 2 4 2 2 2" xfId="397"/>
    <cellStyle name="Обычный 3 3 2 4 2 3" xfId="289"/>
    <cellStyle name="Обычный 3 3 2 4 3" xfId="109"/>
    <cellStyle name="Обычный 3 3 2 4 3 2" xfId="217"/>
    <cellStyle name="Обычный 3 3 2 4 3 2 2" xfId="433"/>
    <cellStyle name="Обычный 3 3 2 4 3 3" xfId="325"/>
    <cellStyle name="Обычный 3 3 2 4 4" xfId="145"/>
    <cellStyle name="Обычный 3 3 2 4 4 2" xfId="361"/>
    <cellStyle name="Обычный 3 3 2 4 5" xfId="253"/>
    <cellStyle name="Обычный 3 3 2 5" xfId="49"/>
    <cellStyle name="Обычный 3 3 2 5 2" xfId="157"/>
    <cellStyle name="Обычный 3 3 2 5 2 2" xfId="373"/>
    <cellStyle name="Обычный 3 3 2 5 3" xfId="265"/>
    <cellStyle name="Обычный 3 3 2 6" xfId="85"/>
    <cellStyle name="Обычный 3 3 2 6 2" xfId="193"/>
    <cellStyle name="Обычный 3 3 2 6 2 2" xfId="409"/>
    <cellStyle name="Обычный 3 3 2 6 3" xfId="301"/>
    <cellStyle name="Обычный 3 3 2 7" xfId="121"/>
    <cellStyle name="Обычный 3 3 2 7 2" xfId="337"/>
    <cellStyle name="Обычный 3 3 2 8" xfId="229"/>
    <cellStyle name="Обычный 3 3 3" xfId="16"/>
    <cellStyle name="Обычный 3 3 3 2" xfId="28"/>
    <cellStyle name="Обычный 3 3 3 2 2" xfId="64"/>
    <cellStyle name="Обычный 3 3 3 2 2 2" xfId="172"/>
    <cellStyle name="Обычный 3 3 3 2 2 2 2" xfId="388"/>
    <cellStyle name="Обычный 3 3 3 2 2 3" xfId="280"/>
    <cellStyle name="Обычный 3 3 3 2 3" xfId="100"/>
    <cellStyle name="Обычный 3 3 3 2 3 2" xfId="208"/>
    <cellStyle name="Обычный 3 3 3 2 3 2 2" xfId="424"/>
    <cellStyle name="Обычный 3 3 3 2 3 3" xfId="316"/>
    <cellStyle name="Обычный 3 3 3 2 4" xfId="136"/>
    <cellStyle name="Обычный 3 3 3 2 4 2" xfId="352"/>
    <cellStyle name="Обычный 3 3 3 2 5" xfId="244"/>
    <cellStyle name="Обычный 3 3 3 3" xfId="40"/>
    <cellStyle name="Обычный 3 3 3 3 2" xfId="76"/>
    <cellStyle name="Обычный 3 3 3 3 2 2" xfId="184"/>
    <cellStyle name="Обычный 3 3 3 3 2 2 2" xfId="400"/>
    <cellStyle name="Обычный 3 3 3 3 2 3" xfId="292"/>
    <cellStyle name="Обычный 3 3 3 3 3" xfId="112"/>
    <cellStyle name="Обычный 3 3 3 3 3 2" xfId="220"/>
    <cellStyle name="Обычный 3 3 3 3 3 2 2" xfId="436"/>
    <cellStyle name="Обычный 3 3 3 3 3 3" xfId="328"/>
    <cellStyle name="Обычный 3 3 3 3 4" xfId="148"/>
    <cellStyle name="Обычный 3 3 3 3 4 2" xfId="364"/>
    <cellStyle name="Обычный 3 3 3 3 5" xfId="256"/>
    <cellStyle name="Обычный 3 3 3 4" xfId="52"/>
    <cellStyle name="Обычный 3 3 3 4 2" xfId="160"/>
    <cellStyle name="Обычный 3 3 3 4 2 2" xfId="376"/>
    <cellStyle name="Обычный 3 3 3 4 3" xfId="268"/>
    <cellStyle name="Обычный 3 3 3 5" xfId="88"/>
    <cellStyle name="Обычный 3 3 3 5 2" xfId="196"/>
    <cellStyle name="Обычный 3 3 3 5 2 2" xfId="412"/>
    <cellStyle name="Обычный 3 3 3 5 3" xfId="304"/>
    <cellStyle name="Обычный 3 3 3 6" xfId="124"/>
    <cellStyle name="Обычный 3 3 3 6 2" xfId="340"/>
    <cellStyle name="Обычный 3 3 3 7" xfId="232"/>
    <cellStyle name="Обычный 3 3 4" xfId="22"/>
    <cellStyle name="Обычный 3 3 4 2" xfId="58"/>
    <cellStyle name="Обычный 3 3 4 2 2" xfId="166"/>
    <cellStyle name="Обычный 3 3 4 2 2 2" xfId="382"/>
    <cellStyle name="Обычный 3 3 4 2 3" xfId="274"/>
    <cellStyle name="Обычный 3 3 4 3" xfId="94"/>
    <cellStyle name="Обычный 3 3 4 3 2" xfId="202"/>
    <cellStyle name="Обычный 3 3 4 3 2 2" xfId="418"/>
    <cellStyle name="Обычный 3 3 4 3 3" xfId="310"/>
    <cellStyle name="Обычный 3 3 4 4" xfId="130"/>
    <cellStyle name="Обычный 3 3 4 4 2" xfId="346"/>
    <cellStyle name="Обычный 3 3 4 5" xfId="238"/>
    <cellStyle name="Обычный 3 3 5" xfId="34"/>
    <cellStyle name="Обычный 3 3 5 2" xfId="70"/>
    <cellStyle name="Обычный 3 3 5 2 2" xfId="178"/>
    <cellStyle name="Обычный 3 3 5 2 2 2" xfId="394"/>
    <cellStyle name="Обычный 3 3 5 2 3" xfId="286"/>
    <cellStyle name="Обычный 3 3 5 3" xfId="106"/>
    <cellStyle name="Обычный 3 3 5 3 2" xfId="214"/>
    <cellStyle name="Обычный 3 3 5 3 2 2" xfId="430"/>
    <cellStyle name="Обычный 3 3 5 3 3" xfId="322"/>
    <cellStyle name="Обычный 3 3 5 4" xfId="142"/>
    <cellStyle name="Обычный 3 3 5 4 2" xfId="358"/>
    <cellStyle name="Обычный 3 3 5 5" xfId="250"/>
    <cellStyle name="Обычный 3 3 6" xfId="46"/>
    <cellStyle name="Обычный 3 3 6 2" xfId="154"/>
    <cellStyle name="Обычный 3 3 6 2 2" xfId="370"/>
    <cellStyle name="Обычный 3 3 6 3" xfId="262"/>
    <cellStyle name="Обычный 3 3 7" xfId="82"/>
    <cellStyle name="Обычный 3 3 7 2" xfId="190"/>
    <cellStyle name="Обычный 3 3 7 2 2" xfId="406"/>
    <cellStyle name="Обычный 3 3 7 3" xfId="298"/>
    <cellStyle name="Обычный 3 3 8" xfId="118"/>
    <cellStyle name="Обычный 3 3 8 2" xfId="334"/>
    <cellStyle name="Обычный 3 3 9" xfId="226"/>
    <cellStyle name="Обычный 3 4" xfId="12"/>
    <cellStyle name="Обычный 3 4 2" xfId="18"/>
    <cellStyle name="Обычный 3 4 2 2" xfId="30"/>
    <cellStyle name="Обычный 3 4 2 2 2" xfId="66"/>
    <cellStyle name="Обычный 3 4 2 2 2 2" xfId="174"/>
    <cellStyle name="Обычный 3 4 2 2 2 2 2" xfId="390"/>
    <cellStyle name="Обычный 3 4 2 2 2 3" xfId="282"/>
    <cellStyle name="Обычный 3 4 2 2 3" xfId="102"/>
    <cellStyle name="Обычный 3 4 2 2 3 2" xfId="210"/>
    <cellStyle name="Обычный 3 4 2 2 3 2 2" xfId="426"/>
    <cellStyle name="Обычный 3 4 2 2 3 3" xfId="318"/>
    <cellStyle name="Обычный 3 4 2 2 4" xfId="138"/>
    <cellStyle name="Обычный 3 4 2 2 4 2" xfId="354"/>
    <cellStyle name="Обычный 3 4 2 2 5" xfId="246"/>
    <cellStyle name="Обычный 3 4 2 3" xfId="42"/>
    <cellStyle name="Обычный 3 4 2 3 2" xfId="78"/>
    <cellStyle name="Обычный 3 4 2 3 2 2" xfId="186"/>
    <cellStyle name="Обычный 3 4 2 3 2 2 2" xfId="402"/>
    <cellStyle name="Обычный 3 4 2 3 2 3" xfId="294"/>
    <cellStyle name="Обычный 3 4 2 3 3" xfId="114"/>
    <cellStyle name="Обычный 3 4 2 3 3 2" xfId="222"/>
    <cellStyle name="Обычный 3 4 2 3 3 2 2" xfId="438"/>
    <cellStyle name="Обычный 3 4 2 3 3 3" xfId="330"/>
    <cellStyle name="Обычный 3 4 2 3 4" xfId="150"/>
    <cellStyle name="Обычный 3 4 2 3 4 2" xfId="366"/>
    <cellStyle name="Обычный 3 4 2 3 5" xfId="258"/>
    <cellStyle name="Обычный 3 4 2 4" xfId="54"/>
    <cellStyle name="Обычный 3 4 2 4 2" xfId="162"/>
    <cellStyle name="Обычный 3 4 2 4 2 2" xfId="378"/>
    <cellStyle name="Обычный 3 4 2 4 3" xfId="270"/>
    <cellStyle name="Обычный 3 4 2 5" xfId="90"/>
    <cellStyle name="Обычный 3 4 2 5 2" xfId="198"/>
    <cellStyle name="Обычный 3 4 2 5 2 2" xfId="414"/>
    <cellStyle name="Обычный 3 4 2 5 3" xfId="306"/>
    <cellStyle name="Обычный 3 4 2 6" xfId="126"/>
    <cellStyle name="Обычный 3 4 2 6 2" xfId="342"/>
    <cellStyle name="Обычный 3 4 2 7" xfId="234"/>
    <cellStyle name="Обычный 3 4 3" xfId="24"/>
    <cellStyle name="Обычный 3 4 3 2" xfId="60"/>
    <cellStyle name="Обычный 3 4 3 2 2" xfId="168"/>
    <cellStyle name="Обычный 3 4 3 2 2 2" xfId="384"/>
    <cellStyle name="Обычный 3 4 3 2 3" xfId="276"/>
    <cellStyle name="Обычный 3 4 3 3" xfId="96"/>
    <cellStyle name="Обычный 3 4 3 3 2" xfId="204"/>
    <cellStyle name="Обычный 3 4 3 3 2 2" xfId="420"/>
    <cellStyle name="Обычный 3 4 3 3 3" xfId="312"/>
    <cellStyle name="Обычный 3 4 3 4" xfId="132"/>
    <cellStyle name="Обычный 3 4 3 4 2" xfId="348"/>
    <cellStyle name="Обычный 3 4 3 5" xfId="240"/>
    <cellStyle name="Обычный 3 4 4" xfId="36"/>
    <cellStyle name="Обычный 3 4 4 2" xfId="72"/>
    <cellStyle name="Обычный 3 4 4 2 2" xfId="180"/>
    <cellStyle name="Обычный 3 4 4 2 2 2" xfId="396"/>
    <cellStyle name="Обычный 3 4 4 2 3" xfId="288"/>
    <cellStyle name="Обычный 3 4 4 3" xfId="108"/>
    <cellStyle name="Обычный 3 4 4 3 2" xfId="216"/>
    <cellStyle name="Обычный 3 4 4 3 2 2" xfId="432"/>
    <cellStyle name="Обычный 3 4 4 3 3" xfId="324"/>
    <cellStyle name="Обычный 3 4 4 4" xfId="144"/>
    <cellStyle name="Обычный 3 4 4 4 2" xfId="360"/>
    <cellStyle name="Обычный 3 4 4 5" xfId="252"/>
    <cellStyle name="Обычный 3 4 5" xfId="48"/>
    <cellStyle name="Обычный 3 4 5 2" xfId="156"/>
    <cellStyle name="Обычный 3 4 5 2 2" xfId="372"/>
    <cellStyle name="Обычный 3 4 5 3" xfId="264"/>
    <cellStyle name="Обычный 3 4 6" xfId="84"/>
    <cellStyle name="Обычный 3 4 6 2" xfId="192"/>
    <cellStyle name="Обычный 3 4 6 2 2" xfId="408"/>
    <cellStyle name="Обычный 3 4 6 3" xfId="300"/>
    <cellStyle name="Обычный 3 4 7" xfId="120"/>
    <cellStyle name="Обычный 3 4 7 2" xfId="336"/>
    <cellStyle name="Обычный 3 4 8" xfId="228"/>
    <cellStyle name="Обычный 3 5" xfId="15"/>
    <cellStyle name="Обычный 3 5 2" xfId="27"/>
    <cellStyle name="Обычный 3 5 2 2" xfId="63"/>
    <cellStyle name="Обычный 3 5 2 2 2" xfId="171"/>
    <cellStyle name="Обычный 3 5 2 2 2 2" xfId="387"/>
    <cellStyle name="Обычный 3 5 2 2 3" xfId="279"/>
    <cellStyle name="Обычный 3 5 2 3" xfId="99"/>
    <cellStyle name="Обычный 3 5 2 3 2" xfId="207"/>
    <cellStyle name="Обычный 3 5 2 3 2 2" xfId="423"/>
    <cellStyle name="Обычный 3 5 2 3 3" xfId="315"/>
    <cellStyle name="Обычный 3 5 2 4" xfId="135"/>
    <cellStyle name="Обычный 3 5 2 4 2" xfId="351"/>
    <cellStyle name="Обычный 3 5 2 5" xfId="243"/>
    <cellStyle name="Обычный 3 5 3" xfId="39"/>
    <cellStyle name="Обычный 3 5 3 2" xfId="75"/>
    <cellStyle name="Обычный 3 5 3 2 2" xfId="183"/>
    <cellStyle name="Обычный 3 5 3 2 2 2" xfId="399"/>
    <cellStyle name="Обычный 3 5 3 2 3" xfId="291"/>
    <cellStyle name="Обычный 3 5 3 3" xfId="111"/>
    <cellStyle name="Обычный 3 5 3 3 2" xfId="219"/>
    <cellStyle name="Обычный 3 5 3 3 2 2" xfId="435"/>
    <cellStyle name="Обычный 3 5 3 3 3" xfId="327"/>
    <cellStyle name="Обычный 3 5 3 4" xfId="147"/>
    <cellStyle name="Обычный 3 5 3 4 2" xfId="363"/>
    <cellStyle name="Обычный 3 5 3 5" xfId="255"/>
    <cellStyle name="Обычный 3 5 4" xfId="51"/>
    <cellStyle name="Обычный 3 5 4 2" xfId="159"/>
    <cellStyle name="Обычный 3 5 4 2 2" xfId="375"/>
    <cellStyle name="Обычный 3 5 4 3" xfId="267"/>
    <cellStyle name="Обычный 3 5 5" xfId="87"/>
    <cellStyle name="Обычный 3 5 5 2" xfId="195"/>
    <cellStyle name="Обычный 3 5 5 2 2" xfId="411"/>
    <cellStyle name="Обычный 3 5 5 3" xfId="303"/>
    <cellStyle name="Обычный 3 5 6" xfId="123"/>
    <cellStyle name="Обычный 3 5 6 2" xfId="339"/>
    <cellStyle name="Обычный 3 5 7" xfId="231"/>
    <cellStyle name="Обычный 3 6" xfId="21"/>
    <cellStyle name="Обычный 3 6 2" xfId="57"/>
    <cellStyle name="Обычный 3 6 2 2" xfId="165"/>
    <cellStyle name="Обычный 3 6 2 2 2" xfId="381"/>
    <cellStyle name="Обычный 3 6 2 3" xfId="273"/>
    <cellStyle name="Обычный 3 6 3" xfId="93"/>
    <cellStyle name="Обычный 3 6 3 2" xfId="201"/>
    <cellStyle name="Обычный 3 6 3 2 2" xfId="417"/>
    <cellStyle name="Обычный 3 6 3 3" xfId="309"/>
    <cellStyle name="Обычный 3 6 4" xfId="129"/>
    <cellStyle name="Обычный 3 6 4 2" xfId="345"/>
    <cellStyle name="Обычный 3 6 5" xfId="237"/>
    <cellStyle name="Обычный 3 7" xfId="33"/>
    <cellStyle name="Обычный 3 7 2" xfId="69"/>
    <cellStyle name="Обычный 3 7 2 2" xfId="177"/>
    <cellStyle name="Обычный 3 7 2 2 2" xfId="393"/>
    <cellStyle name="Обычный 3 7 2 3" xfId="285"/>
    <cellStyle name="Обычный 3 7 3" xfId="105"/>
    <cellStyle name="Обычный 3 7 3 2" xfId="213"/>
    <cellStyle name="Обычный 3 7 3 2 2" xfId="429"/>
    <cellStyle name="Обычный 3 7 3 3" xfId="321"/>
    <cellStyle name="Обычный 3 7 4" xfId="141"/>
    <cellStyle name="Обычный 3 7 4 2" xfId="357"/>
    <cellStyle name="Обычный 3 7 5" xfId="249"/>
    <cellStyle name="Обычный 3 8" xfId="45"/>
    <cellStyle name="Обычный 3 8 2" xfId="153"/>
    <cellStyle name="Обычный 3 8 2 2" xfId="369"/>
    <cellStyle name="Обычный 3 8 3" xfId="261"/>
    <cellStyle name="Обычный 3 9" xfId="81"/>
    <cellStyle name="Обычный 3 9 2" xfId="189"/>
    <cellStyle name="Обычный 3 9 2 2" xfId="405"/>
    <cellStyle name="Обычный 3 9 3" xfId="297"/>
    <cellStyle name="Обычный_tmp" xfId="1"/>
    <cellStyle name="Обычный_tmp 10" xfId="2"/>
    <cellStyle name="Обычный_tmp 2" xfId="3"/>
    <cellStyle name="Обычный_tmp 4" xfId="8"/>
    <cellStyle name="Обычный_Tmp1" xfId="4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9"/>
  <sheetViews>
    <sheetView tabSelected="1" view="pageBreakPreview" zoomScale="110" zoomScaleNormal="110" zoomScaleSheetLayoutView="110" workbookViewId="0">
      <pane xSplit="1" ySplit="8" topLeftCell="B127" activePane="bottomRight" state="frozen"/>
      <selection pane="topRight" activeCell="B1" sqref="B1"/>
      <selection pane="bottomLeft" activeCell="A8" sqref="A8"/>
      <selection pane="bottomRight" activeCell="G130" sqref="G130"/>
    </sheetView>
  </sheetViews>
  <sheetFormatPr defaultColWidth="9.140625" defaultRowHeight="14.25" x14ac:dyDescent="0.2"/>
  <cols>
    <col min="1" max="1" width="6.7109375" style="189" customWidth="1"/>
    <col min="2" max="2" width="33.140625" style="161" customWidth="1"/>
    <col min="3" max="3" width="16.85546875" style="118" customWidth="1"/>
    <col min="4" max="4" width="15.42578125" style="118" hidden="1" customWidth="1"/>
    <col min="5" max="6" width="16.28515625" style="118" customWidth="1"/>
    <col min="7" max="7" width="65.7109375" style="85" customWidth="1"/>
    <col min="8" max="8" width="21.28515625" style="2" customWidth="1"/>
    <col min="9" max="16384" width="9.140625" style="1"/>
  </cols>
  <sheetData>
    <row r="1" spans="1:8" ht="15.75" x14ac:dyDescent="0.25">
      <c r="G1" s="69" t="s">
        <v>200</v>
      </c>
    </row>
    <row r="2" spans="1:8" ht="12.75" customHeight="1" x14ac:dyDescent="0.25">
      <c r="G2" s="70" t="s">
        <v>201</v>
      </c>
    </row>
    <row r="3" spans="1:8" x14ac:dyDescent="0.2">
      <c r="G3" s="71"/>
    </row>
    <row r="4" spans="1:8" ht="45" customHeight="1" x14ac:dyDescent="0.2">
      <c r="A4" s="223" t="s">
        <v>205</v>
      </c>
      <c r="B4" s="223"/>
      <c r="C4" s="223"/>
      <c r="D4" s="223"/>
      <c r="E4" s="223"/>
      <c r="F4" s="223"/>
      <c r="G4" s="223"/>
    </row>
    <row r="5" spans="1:8" ht="15" x14ac:dyDescent="0.2">
      <c r="B5" s="151"/>
      <c r="G5" s="72" t="s">
        <v>202</v>
      </c>
    </row>
    <row r="6" spans="1:8" ht="18.75" customHeight="1" x14ac:dyDescent="0.2">
      <c r="A6" s="224" t="s">
        <v>0</v>
      </c>
      <c r="B6" s="225" t="s">
        <v>146</v>
      </c>
      <c r="C6" s="226" t="s">
        <v>162</v>
      </c>
      <c r="D6" s="226" t="s">
        <v>3</v>
      </c>
      <c r="E6" s="129"/>
      <c r="F6" s="128"/>
      <c r="G6" s="227" t="s">
        <v>344</v>
      </c>
    </row>
    <row r="7" spans="1:8" ht="24.75" customHeight="1" x14ac:dyDescent="0.2">
      <c r="A7" s="224"/>
      <c r="B7" s="225"/>
      <c r="C7" s="226"/>
      <c r="D7" s="226"/>
      <c r="E7" s="229" t="s">
        <v>144</v>
      </c>
      <c r="F7" s="231" t="s">
        <v>204</v>
      </c>
      <c r="G7" s="227"/>
    </row>
    <row r="8" spans="1:8" ht="30.75" customHeight="1" x14ac:dyDescent="0.2">
      <c r="A8" s="224"/>
      <c r="B8" s="225"/>
      <c r="C8" s="226"/>
      <c r="D8" s="226"/>
      <c r="E8" s="230"/>
      <c r="F8" s="232"/>
      <c r="G8" s="228"/>
    </row>
    <row r="9" spans="1:8" ht="38.25" x14ac:dyDescent="0.25">
      <c r="A9" s="211" t="s">
        <v>163</v>
      </c>
      <c r="B9" s="169" t="s">
        <v>1</v>
      </c>
      <c r="C9" s="66">
        <f>C10+C13+C34</f>
        <v>-194001900</v>
      </c>
      <c r="D9" s="66">
        <f t="shared" ref="D9:F9" si="0">D10+D13+D34</f>
        <v>0</v>
      </c>
      <c r="E9" s="127">
        <f t="shared" si="0"/>
        <v>1810800</v>
      </c>
      <c r="F9" s="127">
        <f t="shared" si="0"/>
        <v>100725740</v>
      </c>
      <c r="G9" s="73"/>
    </row>
    <row r="10" spans="1:8" ht="51" x14ac:dyDescent="0.25">
      <c r="A10" s="211" t="s">
        <v>164</v>
      </c>
      <c r="B10" s="212" t="s">
        <v>381</v>
      </c>
      <c r="C10" s="66">
        <f t="shared" ref="C10:F11" si="1">C11</f>
        <v>-200000000</v>
      </c>
      <c r="D10" s="66">
        <f t="shared" si="1"/>
        <v>0</v>
      </c>
      <c r="E10" s="66">
        <f t="shared" si="1"/>
        <v>0</v>
      </c>
      <c r="F10" s="66">
        <f t="shared" si="1"/>
        <v>82045298</v>
      </c>
      <c r="G10" s="22"/>
    </row>
    <row r="11" spans="1:8" ht="25.5" x14ac:dyDescent="0.25">
      <c r="A11" s="187"/>
      <c r="B11" s="213" t="s">
        <v>64</v>
      </c>
      <c r="C11" s="134">
        <f>C12</f>
        <v>-200000000</v>
      </c>
      <c r="D11" s="134">
        <f t="shared" si="1"/>
        <v>0</v>
      </c>
      <c r="E11" s="134">
        <f t="shared" si="1"/>
        <v>0</v>
      </c>
      <c r="F11" s="134">
        <f t="shared" si="1"/>
        <v>82045298</v>
      </c>
      <c r="G11" s="22"/>
    </row>
    <row r="12" spans="1:8" ht="119.25" customHeight="1" x14ac:dyDescent="0.25">
      <c r="A12" s="187"/>
      <c r="B12" s="208" t="s">
        <v>255</v>
      </c>
      <c r="C12" s="135">
        <v>-200000000</v>
      </c>
      <c r="D12" s="134"/>
      <c r="E12" s="135"/>
      <c r="F12" s="49">
        <f>355157+281690141-200000000</f>
        <v>82045298</v>
      </c>
      <c r="G12" s="143" t="s">
        <v>382</v>
      </c>
    </row>
    <row r="13" spans="1:8" ht="42.75" customHeight="1" x14ac:dyDescent="0.25">
      <c r="A13" s="211" t="s">
        <v>165</v>
      </c>
      <c r="B13" s="159" t="s">
        <v>45</v>
      </c>
      <c r="C13" s="74">
        <f t="shared" ref="C13:F13" si="2">C14</f>
        <v>5998100</v>
      </c>
      <c r="D13" s="74">
        <f t="shared" si="2"/>
        <v>0</v>
      </c>
      <c r="E13" s="74">
        <f t="shared" si="2"/>
        <v>1810800</v>
      </c>
      <c r="F13" s="74">
        <f t="shared" si="2"/>
        <v>18659142</v>
      </c>
      <c r="G13" s="32"/>
    </row>
    <row r="14" spans="1:8" ht="25.5" x14ac:dyDescent="0.25">
      <c r="A14" s="211"/>
      <c r="B14" s="213" t="s">
        <v>43</v>
      </c>
      <c r="C14" s="121">
        <f>SUM(C15:C33)</f>
        <v>5998100</v>
      </c>
      <c r="D14" s="121">
        <f t="shared" ref="D14:F14" si="3">SUM(D15:D33)</f>
        <v>0</v>
      </c>
      <c r="E14" s="121">
        <f t="shared" si="3"/>
        <v>1810800</v>
      </c>
      <c r="F14" s="121">
        <f t="shared" si="3"/>
        <v>18659142</v>
      </c>
      <c r="G14" s="32"/>
    </row>
    <row r="15" spans="1:8" s="21" customFormat="1" ht="90.75" customHeight="1" x14ac:dyDescent="0.25">
      <c r="A15" s="211"/>
      <c r="B15" s="213"/>
      <c r="C15" s="23">
        <v>5998100</v>
      </c>
      <c r="D15" s="23"/>
      <c r="E15" s="119"/>
      <c r="F15" s="119"/>
      <c r="G15" s="28" t="s">
        <v>368</v>
      </c>
      <c r="H15" s="20"/>
    </row>
    <row r="16" spans="1:8" s="63" customFormat="1" ht="29.25" customHeight="1" x14ac:dyDescent="0.25">
      <c r="A16" s="211"/>
      <c r="B16" s="213"/>
      <c r="C16" s="23"/>
      <c r="D16" s="23"/>
      <c r="E16" s="119"/>
      <c r="F16" s="119">
        <v>209640</v>
      </c>
      <c r="G16" s="137" t="s">
        <v>337</v>
      </c>
      <c r="H16" s="62"/>
    </row>
    <row r="17" spans="1:9" s="21" customFormat="1" ht="15.75" hidden="1" x14ac:dyDescent="0.25">
      <c r="A17" s="211"/>
      <c r="B17" s="213"/>
      <c r="C17" s="121"/>
      <c r="D17" s="121"/>
      <c r="E17" s="119"/>
      <c r="F17" s="119"/>
      <c r="G17" s="28"/>
      <c r="H17" s="29"/>
    </row>
    <row r="18" spans="1:9" s="21" customFormat="1" ht="15.75" hidden="1" x14ac:dyDescent="0.25">
      <c r="A18" s="211"/>
      <c r="B18" s="213"/>
      <c r="C18" s="121"/>
      <c r="D18" s="121"/>
      <c r="E18" s="119"/>
      <c r="F18" s="119"/>
      <c r="G18" s="28"/>
      <c r="H18" s="29"/>
    </row>
    <row r="19" spans="1:9" s="21" customFormat="1" ht="67.5" hidden="1" customHeight="1" x14ac:dyDescent="0.25">
      <c r="A19" s="211"/>
      <c r="B19" s="213"/>
      <c r="C19" s="121"/>
      <c r="D19" s="121"/>
      <c r="E19" s="119"/>
      <c r="F19" s="119"/>
      <c r="G19" s="28"/>
      <c r="H19" s="29"/>
    </row>
    <row r="20" spans="1:9" s="21" customFormat="1" ht="39" hidden="1" customHeight="1" x14ac:dyDescent="0.25">
      <c r="A20" s="211"/>
      <c r="B20" s="213"/>
      <c r="C20" s="121"/>
      <c r="D20" s="121"/>
      <c r="E20" s="119"/>
      <c r="F20" s="119"/>
      <c r="G20" s="28"/>
      <c r="H20" s="29"/>
    </row>
    <row r="21" spans="1:9" s="118" customFormat="1" ht="15.75" hidden="1" x14ac:dyDescent="0.25">
      <c r="A21" s="211"/>
      <c r="B21" s="213"/>
      <c r="C21" s="121"/>
      <c r="D21" s="121"/>
      <c r="E21" s="119"/>
      <c r="F21" s="119"/>
      <c r="G21" s="120"/>
      <c r="H21" s="122"/>
    </row>
    <row r="22" spans="1:9" s="63" customFormat="1" ht="15.75" hidden="1" x14ac:dyDescent="0.25">
      <c r="A22" s="211"/>
      <c r="B22" s="213"/>
      <c r="C22" s="121"/>
      <c r="D22" s="121"/>
      <c r="E22" s="119"/>
      <c r="F22" s="119"/>
      <c r="G22" s="75"/>
      <c r="H22" s="29"/>
    </row>
    <row r="23" spans="1:9" s="118" customFormat="1" ht="42.75" hidden="1" customHeight="1" x14ac:dyDescent="0.25">
      <c r="A23" s="211"/>
      <c r="B23" s="213"/>
      <c r="C23" s="121"/>
      <c r="D23" s="121"/>
      <c r="E23" s="119"/>
      <c r="F23" s="119"/>
      <c r="G23" s="120"/>
      <c r="H23" s="122"/>
    </row>
    <row r="24" spans="1:9" s="21" customFormat="1" ht="55.5" customHeight="1" x14ac:dyDescent="0.25">
      <c r="A24" s="211"/>
      <c r="B24" s="213"/>
      <c r="C24" s="121"/>
      <c r="D24" s="121"/>
      <c r="E24" s="119"/>
      <c r="F24" s="119">
        <f>3107584+937000-441330</f>
        <v>3603254</v>
      </c>
      <c r="G24" s="216" t="s">
        <v>380</v>
      </c>
      <c r="H24" s="30"/>
    </row>
    <row r="25" spans="1:9" s="21" customFormat="1" ht="30.75" customHeight="1" x14ac:dyDescent="0.25">
      <c r="A25" s="211"/>
      <c r="B25" s="208"/>
      <c r="C25" s="121"/>
      <c r="D25" s="121"/>
      <c r="E25" s="23"/>
      <c r="F25" s="23">
        <f>13101548</f>
        <v>13101548</v>
      </c>
      <c r="G25" s="218" t="s">
        <v>337</v>
      </c>
      <c r="H25" s="29"/>
    </row>
    <row r="26" spans="1:9" s="21" customFormat="1" ht="15.75" hidden="1" customHeight="1" x14ac:dyDescent="0.25">
      <c r="A26" s="211"/>
      <c r="B26" s="208"/>
      <c r="C26" s="121"/>
      <c r="D26" s="121"/>
      <c r="E26" s="23"/>
      <c r="F26" s="23"/>
      <c r="G26" s="219"/>
      <c r="H26" s="29"/>
    </row>
    <row r="27" spans="1:9" s="21" customFormat="1" ht="93" hidden="1" customHeight="1" x14ac:dyDescent="0.25">
      <c r="A27" s="211"/>
      <c r="B27" s="208"/>
      <c r="C27" s="121"/>
      <c r="D27" s="121"/>
      <c r="E27" s="23"/>
      <c r="F27" s="23"/>
      <c r="G27" s="219"/>
      <c r="H27" s="30"/>
      <c r="I27" s="31"/>
    </row>
    <row r="28" spans="1:9" s="21" customFormat="1" ht="32.25" customHeight="1" x14ac:dyDescent="0.25">
      <c r="A28" s="211"/>
      <c r="B28" s="208"/>
      <c r="C28" s="121"/>
      <c r="D28" s="121"/>
      <c r="E28" s="23"/>
      <c r="F28" s="119">
        <v>1744700</v>
      </c>
      <c r="G28" s="217" t="s">
        <v>401</v>
      </c>
      <c r="H28" s="30"/>
      <c r="I28" s="31"/>
    </row>
    <row r="29" spans="1:9" s="21" customFormat="1" ht="15.75" hidden="1" x14ac:dyDescent="0.25">
      <c r="A29" s="211"/>
      <c r="B29" s="208"/>
      <c r="C29" s="121"/>
      <c r="D29" s="121"/>
      <c r="E29" s="23"/>
      <c r="F29" s="23"/>
      <c r="G29" s="67"/>
      <c r="H29" s="29"/>
    </row>
    <row r="30" spans="1:9" s="21" customFormat="1" ht="15.75" hidden="1" x14ac:dyDescent="0.25">
      <c r="A30" s="211"/>
      <c r="B30" s="208"/>
      <c r="C30" s="121"/>
      <c r="D30" s="121"/>
      <c r="E30" s="23"/>
      <c r="F30" s="23"/>
      <c r="G30" s="48"/>
      <c r="H30" s="33"/>
    </row>
    <row r="31" spans="1:9" s="21" customFormat="1" ht="29.25" customHeight="1" x14ac:dyDescent="0.25">
      <c r="A31" s="211"/>
      <c r="B31" s="208"/>
      <c r="C31" s="121"/>
      <c r="D31" s="121"/>
      <c r="E31" s="119">
        <v>1810800</v>
      </c>
      <c r="F31" s="119"/>
      <c r="G31" s="48" t="s">
        <v>369</v>
      </c>
      <c r="H31" s="33"/>
    </row>
    <row r="32" spans="1:9" s="21" customFormat="1" ht="117.75" hidden="1" customHeight="1" x14ac:dyDescent="0.25">
      <c r="A32" s="211"/>
      <c r="B32" s="208"/>
      <c r="C32" s="23"/>
      <c r="D32" s="121"/>
      <c r="E32" s="23">
        <v>0</v>
      </c>
      <c r="F32" s="34"/>
      <c r="G32" s="48"/>
      <c r="H32" s="33"/>
    </row>
    <row r="33" spans="1:8" ht="15.75" hidden="1" x14ac:dyDescent="0.25">
      <c r="A33" s="211"/>
      <c r="B33" s="213"/>
      <c r="C33" s="121"/>
      <c r="D33" s="121"/>
      <c r="E33" s="119"/>
      <c r="F33" s="119"/>
      <c r="G33" s="32"/>
      <c r="H33" s="3"/>
    </row>
    <row r="34" spans="1:8" ht="51" x14ac:dyDescent="0.25">
      <c r="A34" s="211" t="s">
        <v>275</v>
      </c>
      <c r="B34" s="212" t="s">
        <v>276</v>
      </c>
      <c r="C34" s="119">
        <f t="shared" ref="C34:F34" si="4">C35</f>
        <v>0</v>
      </c>
      <c r="D34" s="119">
        <f t="shared" si="4"/>
        <v>0</v>
      </c>
      <c r="E34" s="119">
        <f t="shared" si="4"/>
        <v>0</v>
      </c>
      <c r="F34" s="119">
        <f t="shared" si="4"/>
        <v>21300</v>
      </c>
      <c r="G34" s="76"/>
      <c r="H34" s="4"/>
    </row>
    <row r="35" spans="1:8" ht="25.5" x14ac:dyDescent="0.25">
      <c r="A35" s="211"/>
      <c r="B35" s="213" t="s">
        <v>43</v>
      </c>
      <c r="C35" s="121"/>
      <c r="D35" s="121"/>
      <c r="E35" s="119"/>
      <c r="F35" s="119">
        <v>21300</v>
      </c>
      <c r="G35" s="47" t="s">
        <v>219</v>
      </c>
      <c r="H35" s="4"/>
    </row>
    <row r="36" spans="1:8" ht="15.75" hidden="1" x14ac:dyDescent="0.25">
      <c r="A36" s="211"/>
      <c r="B36" s="208"/>
      <c r="C36" s="121"/>
      <c r="D36" s="121"/>
      <c r="E36" s="23"/>
      <c r="F36" s="23"/>
      <c r="G36" s="67"/>
      <c r="H36" s="4"/>
    </row>
    <row r="37" spans="1:8" ht="15.75" hidden="1" x14ac:dyDescent="0.25">
      <c r="A37" s="211"/>
      <c r="B37" s="208"/>
      <c r="C37" s="121"/>
      <c r="D37" s="121"/>
      <c r="E37" s="23"/>
      <c r="F37" s="23"/>
      <c r="G37" s="67"/>
      <c r="H37" s="4"/>
    </row>
    <row r="38" spans="1:8" ht="15.75" hidden="1" x14ac:dyDescent="0.25">
      <c r="A38" s="211"/>
      <c r="B38" s="208"/>
      <c r="C38" s="121"/>
      <c r="D38" s="121"/>
      <c r="E38" s="23"/>
      <c r="F38" s="23"/>
      <c r="G38" s="67"/>
      <c r="H38" s="4"/>
    </row>
    <row r="39" spans="1:8" ht="15.75" hidden="1" x14ac:dyDescent="0.25">
      <c r="A39" s="211"/>
      <c r="B39" s="208"/>
      <c r="C39" s="121"/>
      <c r="D39" s="121"/>
      <c r="E39" s="23"/>
      <c r="F39" s="23"/>
      <c r="G39" s="67"/>
      <c r="H39" s="4"/>
    </row>
    <row r="40" spans="1:8" ht="15.75" hidden="1" x14ac:dyDescent="0.25">
      <c r="A40" s="211"/>
      <c r="B40" s="213"/>
      <c r="C40" s="121"/>
      <c r="D40" s="121"/>
      <c r="E40" s="119"/>
      <c r="F40" s="119"/>
      <c r="G40" s="47"/>
      <c r="H40" s="4"/>
    </row>
    <row r="41" spans="1:8" ht="15.75" hidden="1" x14ac:dyDescent="0.25">
      <c r="A41" s="211"/>
      <c r="B41" s="213"/>
      <c r="C41" s="121"/>
      <c r="D41" s="121"/>
      <c r="E41" s="119"/>
      <c r="F41" s="119"/>
      <c r="G41" s="67"/>
    </row>
    <row r="42" spans="1:8" ht="15.75" hidden="1" x14ac:dyDescent="0.25">
      <c r="A42" s="211"/>
      <c r="B42" s="204"/>
      <c r="C42" s="135"/>
      <c r="D42" s="135"/>
      <c r="E42" s="119"/>
      <c r="F42" s="119"/>
      <c r="G42" s="67"/>
    </row>
    <row r="43" spans="1:8" ht="15.75" hidden="1" x14ac:dyDescent="0.25">
      <c r="A43" s="211"/>
      <c r="B43" s="204"/>
      <c r="C43" s="135"/>
      <c r="D43" s="135"/>
      <c r="E43" s="119"/>
      <c r="F43" s="119"/>
      <c r="G43" s="67"/>
    </row>
    <row r="44" spans="1:8" ht="38.25" x14ac:dyDescent="0.25">
      <c r="A44" s="211" t="s">
        <v>166</v>
      </c>
      <c r="B44" s="212" t="s">
        <v>46</v>
      </c>
      <c r="C44" s="66">
        <f>C45+C77+C86+C92+C83+C80+C97</f>
        <v>132855300</v>
      </c>
      <c r="D44" s="66">
        <f t="shared" ref="D44:F44" si="5">D45+D77+D86+D92+D83+D80+D97</f>
        <v>0</v>
      </c>
      <c r="E44" s="66">
        <f t="shared" si="5"/>
        <v>0</v>
      </c>
      <c r="F44" s="66">
        <f t="shared" si="5"/>
        <v>4550216</v>
      </c>
      <c r="G44" s="58"/>
    </row>
    <row r="45" spans="1:8" ht="38.25" x14ac:dyDescent="0.25">
      <c r="A45" s="211" t="s">
        <v>167</v>
      </c>
      <c r="B45" s="212" t="s">
        <v>47</v>
      </c>
      <c r="C45" s="66">
        <f>C46</f>
        <v>132855300</v>
      </c>
      <c r="D45" s="66">
        <f t="shared" ref="D45:F45" si="6">D46</f>
        <v>0</v>
      </c>
      <c r="E45" s="66">
        <f t="shared" si="6"/>
        <v>0</v>
      </c>
      <c r="F45" s="66">
        <f t="shared" si="6"/>
        <v>0</v>
      </c>
      <c r="G45" s="53"/>
    </row>
    <row r="46" spans="1:8" ht="15.75" x14ac:dyDescent="0.25">
      <c r="A46" s="211"/>
      <c r="B46" s="213" t="s">
        <v>48</v>
      </c>
      <c r="C46" s="134">
        <f t="shared" ref="C46:D46" si="7">SUM(C47:C76)</f>
        <v>132855300</v>
      </c>
      <c r="D46" s="134">
        <f t="shared" si="7"/>
        <v>0</v>
      </c>
      <c r="E46" s="134">
        <f t="shared" ref="E46:F46" si="8">SUM(E47:E76)</f>
        <v>0</v>
      </c>
      <c r="F46" s="134">
        <f t="shared" si="8"/>
        <v>0</v>
      </c>
      <c r="G46" s="53"/>
    </row>
    <row r="47" spans="1:8" ht="15.75" hidden="1" x14ac:dyDescent="0.25">
      <c r="A47" s="211"/>
      <c r="B47" s="215"/>
      <c r="C47" s="135"/>
      <c r="D47" s="135"/>
      <c r="E47" s="135"/>
      <c r="F47" s="135"/>
      <c r="G47" s="22"/>
      <c r="H47" s="5"/>
    </row>
    <row r="48" spans="1:8" s="21" customFormat="1" ht="42" customHeight="1" x14ac:dyDescent="0.25">
      <c r="A48" s="211"/>
      <c r="B48" s="215"/>
      <c r="C48" s="135">
        <v>132856100</v>
      </c>
      <c r="D48" s="135"/>
      <c r="E48" s="135"/>
      <c r="F48" s="135"/>
      <c r="G48" s="143" t="s">
        <v>351</v>
      </c>
      <c r="H48" s="36"/>
    </row>
    <row r="49" spans="1:10" s="21" customFormat="1" ht="43.5" hidden="1" customHeight="1" x14ac:dyDescent="0.25">
      <c r="A49" s="211"/>
      <c r="B49" s="208"/>
      <c r="C49" s="134"/>
      <c r="D49" s="134"/>
      <c r="E49" s="134"/>
      <c r="F49" s="134"/>
      <c r="G49" s="22"/>
      <c r="H49" s="37"/>
    </row>
    <row r="50" spans="1:10" s="21" customFormat="1" ht="15.75" hidden="1" x14ac:dyDescent="0.25">
      <c r="A50" s="211"/>
      <c r="B50" s="208"/>
      <c r="C50" s="134"/>
      <c r="D50" s="134"/>
      <c r="E50" s="134"/>
      <c r="F50" s="134"/>
      <c r="G50" s="22"/>
      <c r="H50" s="37"/>
    </row>
    <row r="51" spans="1:10" s="21" customFormat="1" ht="15.75" hidden="1" x14ac:dyDescent="0.25">
      <c r="A51" s="211"/>
      <c r="B51" s="208"/>
      <c r="C51" s="134"/>
      <c r="D51" s="134"/>
      <c r="E51" s="134"/>
      <c r="F51" s="134"/>
      <c r="G51" s="22"/>
      <c r="H51" s="37"/>
    </row>
    <row r="52" spans="1:10" s="21" customFormat="1" ht="15.75" hidden="1" x14ac:dyDescent="0.25">
      <c r="A52" s="211"/>
      <c r="B52" s="208"/>
      <c r="C52" s="134"/>
      <c r="D52" s="134"/>
      <c r="E52" s="134"/>
      <c r="F52" s="134"/>
      <c r="G52" s="22"/>
      <c r="H52" s="37"/>
    </row>
    <row r="53" spans="1:10" s="21" customFormat="1" ht="15.75" hidden="1" x14ac:dyDescent="0.25">
      <c r="A53" s="211"/>
      <c r="B53" s="208"/>
      <c r="C53" s="134"/>
      <c r="D53" s="134"/>
      <c r="E53" s="134"/>
      <c r="F53" s="134"/>
      <c r="G53" s="22"/>
      <c r="H53" s="37"/>
    </row>
    <row r="54" spans="1:10" s="21" customFormat="1" ht="15.75" hidden="1" x14ac:dyDescent="0.25">
      <c r="A54" s="211"/>
      <c r="B54" s="208"/>
      <c r="C54" s="134"/>
      <c r="D54" s="134"/>
      <c r="E54" s="134"/>
      <c r="F54" s="134"/>
      <c r="G54" s="22"/>
      <c r="H54" s="37"/>
    </row>
    <row r="55" spans="1:10" s="21" customFormat="1" ht="108" hidden="1" customHeight="1" x14ac:dyDescent="0.25">
      <c r="A55" s="211"/>
      <c r="B55" s="174"/>
      <c r="C55" s="135"/>
      <c r="D55" s="135"/>
      <c r="E55" s="135"/>
      <c r="F55" s="135"/>
      <c r="G55" s="22"/>
      <c r="H55" s="37"/>
    </row>
    <row r="56" spans="1:10" s="21" customFormat="1" ht="15.75" hidden="1" x14ac:dyDescent="0.25">
      <c r="A56" s="211"/>
      <c r="B56" s="174"/>
      <c r="C56" s="135"/>
      <c r="D56" s="135"/>
      <c r="E56" s="135"/>
      <c r="F56" s="135"/>
      <c r="G56" s="22"/>
      <c r="H56" s="37"/>
    </row>
    <row r="57" spans="1:10" s="21" customFormat="1" ht="106.5" hidden="1" customHeight="1" x14ac:dyDescent="0.25">
      <c r="A57" s="211"/>
      <c r="B57" s="195"/>
      <c r="C57" s="135"/>
      <c r="D57" s="135"/>
      <c r="E57" s="135"/>
      <c r="F57" s="135"/>
      <c r="G57" s="22"/>
      <c r="H57" s="37"/>
    </row>
    <row r="58" spans="1:10" s="21" customFormat="1" ht="59.25" hidden="1" customHeight="1" x14ac:dyDescent="0.25">
      <c r="A58" s="211"/>
      <c r="B58" s="195"/>
      <c r="C58" s="134"/>
      <c r="D58" s="134"/>
      <c r="E58" s="134"/>
      <c r="F58" s="134"/>
      <c r="G58" s="22"/>
      <c r="H58" s="37"/>
    </row>
    <row r="59" spans="1:10" s="63" customFormat="1" ht="81" hidden="1" customHeight="1" x14ac:dyDescent="0.25">
      <c r="A59" s="211"/>
      <c r="B59" s="195"/>
      <c r="C59" s="134"/>
      <c r="D59" s="134"/>
      <c r="E59" s="134"/>
      <c r="F59" s="134"/>
      <c r="G59" s="22"/>
      <c r="H59" s="38"/>
    </row>
    <row r="60" spans="1:10" s="63" customFormat="1" ht="15.75" hidden="1" x14ac:dyDescent="0.25">
      <c r="A60" s="211"/>
      <c r="B60" s="195"/>
      <c r="C60" s="134"/>
      <c r="D60" s="134"/>
      <c r="E60" s="135"/>
      <c r="F60" s="134"/>
      <c r="G60" s="22"/>
      <c r="H60" s="38"/>
    </row>
    <row r="61" spans="1:10" s="63" customFormat="1" ht="122.25" hidden="1" customHeight="1" x14ac:dyDescent="0.25">
      <c r="A61" s="211"/>
      <c r="B61" s="195"/>
      <c r="C61" s="134"/>
      <c r="D61" s="134"/>
      <c r="E61" s="134"/>
      <c r="F61" s="134"/>
      <c r="G61" s="22"/>
      <c r="H61" s="38"/>
      <c r="J61" s="31"/>
    </row>
    <row r="62" spans="1:10" s="63" customFormat="1" ht="78" hidden="1" customHeight="1" x14ac:dyDescent="0.25">
      <c r="A62" s="211"/>
      <c r="B62" s="195"/>
      <c r="C62" s="134"/>
      <c r="D62" s="134"/>
      <c r="E62" s="134"/>
      <c r="F62" s="134"/>
      <c r="G62" s="22"/>
      <c r="H62" s="38"/>
      <c r="J62" s="31"/>
    </row>
    <row r="63" spans="1:10" s="21" customFormat="1" ht="15.75" hidden="1" x14ac:dyDescent="0.25">
      <c r="A63" s="211"/>
      <c r="B63" s="195"/>
      <c r="C63" s="134"/>
      <c r="D63" s="134"/>
      <c r="E63" s="134"/>
      <c r="F63" s="134"/>
      <c r="G63" s="22"/>
      <c r="H63" s="38"/>
    </row>
    <row r="64" spans="1:10" s="21" customFormat="1" ht="54.75" customHeight="1" x14ac:dyDescent="0.25">
      <c r="A64" s="211"/>
      <c r="B64" s="195" t="s">
        <v>277</v>
      </c>
      <c r="C64" s="135">
        <v>-800</v>
      </c>
      <c r="D64" s="135"/>
      <c r="E64" s="135"/>
      <c r="F64" s="135"/>
      <c r="G64" s="143" t="s">
        <v>383</v>
      </c>
      <c r="H64" s="38"/>
    </row>
    <row r="65" spans="1:8" s="21" customFormat="1" ht="68.25" hidden="1" customHeight="1" x14ac:dyDescent="0.25">
      <c r="A65" s="211"/>
      <c r="B65" s="195"/>
      <c r="C65" s="135"/>
      <c r="D65" s="135"/>
      <c r="E65" s="135"/>
      <c r="F65" s="135"/>
      <c r="G65" s="22"/>
      <c r="H65" s="38"/>
    </row>
    <row r="66" spans="1:8" ht="15.75" hidden="1" x14ac:dyDescent="0.25">
      <c r="A66" s="211"/>
      <c r="B66" s="208"/>
      <c r="C66" s="134"/>
      <c r="D66" s="134"/>
      <c r="E66" s="134"/>
      <c r="F66" s="134"/>
      <c r="G66" s="22"/>
      <c r="H66" s="6"/>
    </row>
    <row r="67" spans="1:8" ht="15.75" hidden="1" x14ac:dyDescent="0.25">
      <c r="A67" s="211"/>
      <c r="B67" s="174"/>
      <c r="C67" s="135"/>
      <c r="D67" s="135"/>
      <c r="E67" s="135"/>
      <c r="F67" s="135"/>
      <c r="G67" s="22"/>
      <c r="H67" s="6"/>
    </row>
    <row r="68" spans="1:8" ht="15.75" hidden="1" x14ac:dyDescent="0.25">
      <c r="A68" s="211"/>
      <c r="B68" s="174"/>
      <c r="C68" s="135"/>
      <c r="D68" s="135"/>
      <c r="E68" s="135"/>
      <c r="F68" s="135"/>
      <c r="G68" s="22"/>
      <c r="H68" s="6"/>
    </row>
    <row r="69" spans="1:8" ht="15.75" hidden="1" x14ac:dyDescent="0.25">
      <c r="A69" s="211"/>
      <c r="B69" s="208"/>
      <c r="C69" s="134"/>
      <c r="D69" s="134"/>
      <c r="E69" s="135"/>
      <c r="F69" s="35"/>
      <c r="G69" s="22"/>
      <c r="H69" s="6"/>
    </row>
    <row r="70" spans="1:8" ht="15.75" hidden="1" x14ac:dyDescent="0.25">
      <c r="A70" s="211"/>
      <c r="B70" s="208"/>
      <c r="C70" s="134"/>
      <c r="D70" s="134"/>
      <c r="E70" s="135"/>
      <c r="F70" s="26"/>
      <c r="G70" s="22"/>
      <c r="H70" s="6"/>
    </row>
    <row r="71" spans="1:8" ht="15.75" hidden="1" x14ac:dyDescent="0.25">
      <c r="A71" s="211"/>
      <c r="B71" s="208"/>
      <c r="C71" s="134"/>
      <c r="D71" s="134"/>
      <c r="E71" s="135"/>
      <c r="F71" s="26"/>
      <c r="G71" s="22"/>
      <c r="H71" s="6"/>
    </row>
    <row r="72" spans="1:8" ht="15.75" hidden="1" x14ac:dyDescent="0.25">
      <c r="A72" s="211"/>
      <c r="B72" s="208"/>
      <c r="C72" s="134"/>
      <c r="D72" s="134"/>
      <c r="E72" s="135"/>
      <c r="F72" s="26"/>
      <c r="G72" s="22"/>
      <c r="H72" s="6"/>
    </row>
    <row r="73" spans="1:8" ht="15.75" hidden="1" x14ac:dyDescent="0.25">
      <c r="A73" s="211"/>
      <c r="B73" s="208"/>
      <c r="C73" s="134"/>
      <c r="D73" s="134"/>
      <c r="E73" s="135"/>
      <c r="F73" s="26"/>
      <c r="G73" s="22"/>
      <c r="H73" s="4"/>
    </row>
    <row r="74" spans="1:8" ht="15.75" hidden="1" x14ac:dyDescent="0.25">
      <c r="A74" s="211"/>
      <c r="B74" s="208"/>
      <c r="C74" s="134"/>
      <c r="D74" s="134"/>
      <c r="E74" s="135"/>
      <c r="F74" s="26"/>
      <c r="G74" s="22"/>
      <c r="H74" s="6"/>
    </row>
    <row r="75" spans="1:8" ht="15.75" hidden="1" x14ac:dyDescent="0.25">
      <c r="A75" s="211"/>
      <c r="B75" s="208"/>
      <c r="C75" s="134"/>
      <c r="D75" s="134"/>
      <c r="E75" s="135"/>
      <c r="F75" s="26"/>
      <c r="G75" s="22"/>
      <c r="H75" s="6"/>
    </row>
    <row r="76" spans="1:8" ht="15.75" hidden="1" x14ac:dyDescent="0.25">
      <c r="A76" s="211"/>
      <c r="B76" s="165"/>
      <c r="C76" s="134"/>
      <c r="D76" s="134"/>
      <c r="E76" s="135"/>
      <c r="F76" s="26"/>
      <c r="G76" s="22"/>
      <c r="H76" s="4"/>
    </row>
    <row r="77" spans="1:8" ht="51" x14ac:dyDescent="0.25">
      <c r="A77" s="187" t="s">
        <v>65</v>
      </c>
      <c r="B77" s="212" t="s">
        <v>66</v>
      </c>
      <c r="C77" s="77">
        <f>C78</f>
        <v>0</v>
      </c>
      <c r="D77" s="77">
        <f t="shared" ref="D77:F78" si="9">D78</f>
        <v>0</v>
      </c>
      <c r="E77" s="77">
        <f t="shared" si="9"/>
        <v>0</v>
      </c>
      <c r="F77" s="77">
        <f t="shared" si="9"/>
        <v>4550216</v>
      </c>
      <c r="G77" s="32"/>
    </row>
    <row r="78" spans="1:8" s="8" customFormat="1" ht="25.5" x14ac:dyDescent="0.25">
      <c r="A78" s="155"/>
      <c r="B78" s="213" t="s">
        <v>64</v>
      </c>
      <c r="C78" s="78">
        <f>C79</f>
        <v>0</v>
      </c>
      <c r="D78" s="78">
        <f t="shared" si="9"/>
        <v>0</v>
      </c>
      <c r="E78" s="78">
        <f t="shared" si="9"/>
        <v>0</v>
      </c>
      <c r="F78" s="78">
        <f t="shared" si="9"/>
        <v>4550216</v>
      </c>
      <c r="G78" s="32"/>
      <c r="H78" s="7"/>
    </row>
    <row r="79" spans="1:8" ht="54" customHeight="1" x14ac:dyDescent="0.25">
      <c r="A79" s="187"/>
      <c r="B79" s="208" t="s">
        <v>256</v>
      </c>
      <c r="C79" s="119"/>
      <c r="D79" s="119"/>
      <c r="E79" s="119"/>
      <c r="F79" s="119">
        <v>4550216</v>
      </c>
      <c r="G79" s="215" t="s">
        <v>346</v>
      </c>
    </row>
    <row r="80" spans="1:8" ht="25.5" hidden="1" x14ac:dyDescent="0.25">
      <c r="A80" s="187" t="s">
        <v>206</v>
      </c>
      <c r="B80" s="212" t="s">
        <v>207</v>
      </c>
      <c r="C80" s="119">
        <f>C81</f>
        <v>0</v>
      </c>
      <c r="D80" s="119">
        <f t="shared" ref="D80:F80" si="10">D81</f>
        <v>0</v>
      </c>
      <c r="E80" s="119">
        <f t="shared" si="10"/>
        <v>0</v>
      </c>
      <c r="F80" s="119">
        <f t="shared" si="10"/>
        <v>0</v>
      </c>
      <c r="G80" s="22"/>
    </row>
    <row r="81" spans="1:8" ht="25.5" hidden="1" x14ac:dyDescent="0.25">
      <c r="A81" s="187"/>
      <c r="B81" s="213" t="s">
        <v>64</v>
      </c>
      <c r="C81" s="119">
        <f>C82</f>
        <v>0</v>
      </c>
      <c r="D81" s="119">
        <f t="shared" ref="D81:F81" si="11">D82</f>
        <v>0</v>
      </c>
      <c r="E81" s="119">
        <f t="shared" si="11"/>
        <v>0</v>
      </c>
      <c r="F81" s="119">
        <f t="shared" si="11"/>
        <v>0</v>
      </c>
      <c r="G81" s="22"/>
    </row>
    <row r="82" spans="1:8" ht="66.75" hidden="1" customHeight="1" x14ac:dyDescent="0.25">
      <c r="A82" s="187"/>
      <c r="B82" s="208"/>
      <c r="C82" s="119"/>
      <c r="D82" s="119"/>
      <c r="E82" s="119"/>
      <c r="F82" s="119"/>
      <c r="G82" s="22"/>
    </row>
    <row r="83" spans="1:8" ht="51" hidden="1" x14ac:dyDescent="0.25">
      <c r="A83" s="187" t="s">
        <v>142</v>
      </c>
      <c r="B83" s="212" t="s">
        <v>143</v>
      </c>
      <c r="C83" s="77">
        <f>C84</f>
        <v>0</v>
      </c>
      <c r="D83" s="77">
        <f t="shared" ref="D83:F83" si="12">D84</f>
        <v>0</v>
      </c>
      <c r="E83" s="77">
        <f t="shared" si="12"/>
        <v>0</v>
      </c>
      <c r="F83" s="77">
        <f t="shared" si="12"/>
        <v>0</v>
      </c>
      <c r="G83" s="22"/>
    </row>
    <row r="84" spans="1:8" ht="15.75" hidden="1" x14ac:dyDescent="0.25">
      <c r="A84" s="187"/>
      <c r="B84" s="213" t="s">
        <v>48</v>
      </c>
      <c r="C84" s="78">
        <f t="shared" ref="C84:F84" si="13">SUM(C85:C85)</f>
        <v>0</v>
      </c>
      <c r="D84" s="78">
        <f t="shared" si="13"/>
        <v>0</v>
      </c>
      <c r="E84" s="78">
        <f t="shared" si="13"/>
        <v>0</v>
      </c>
      <c r="F84" s="78">
        <f t="shared" si="13"/>
        <v>0</v>
      </c>
      <c r="G84" s="22"/>
    </row>
    <row r="85" spans="1:8" ht="28.5" hidden="1" customHeight="1" x14ac:dyDescent="0.25">
      <c r="A85" s="187"/>
      <c r="B85" s="208"/>
      <c r="C85" s="77"/>
      <c r="D85" s="77"/>
      <c r="E85" s="78"/>
      <c r="F85" s="77"/>
      <c r="G85" s="22"/>
      <c r="H85" s="4"/>
    </row>
    <row r="86" spans="1:8" ht="38.25" hidden="1" x14ac:dyDescent="0.25">
      <c r="A86" s="211" t="s">
        <v>49</v>
      </c>
      <c r="B86" s="159" t="s">
        <v>50</v>
      </c>
      <c r="C86" s="66">
        <f>C87</f>
        <v>0</v>
      </c>
      <c r="D86" s="66">
        <f t="shared" ref="D86:F86" si="14">D87</f>
        <v>0</v>
      </c>
      <c r="E86" s="66">
        <f t="shared" si="14"/>
        <v>0</v>
      </c>
      <c r="F86" s="66">
        <f t="shared" si="14"/>
        <v>0</v>
      </c>
      <c r="G86" s="79"/>
    </row>
    <row r="87" spans="1:8" ht="38.25" hidden="1" x14ac:dyDescent="0.25">
      <c r="A87" s="211"/>
      <c r="B87" s="213" t="s">
        <v>157</v>
      </c>
      <c r="C87" s="134">
        <f t="shared" ref="C87:D87" si="15">SUM(C88:C91)</f>
        <v>0</v>
      </c>
      <c r="D87" s="134">
        <f t="shared" si="15"/>
        <v>0</v>
      </c>
      <c r="E87" s="134">
        <f t="shared" ref="E87:F87" si="16">SUM(E88:E91)</f>
        <v>0</v>
      </c>
      <c r="F87" s="134">
        <f t="shared" si="16"/>
        <v>0</v>
      </c>
      <c r="G87" s="79"/>
    </row>
    <row r="88" spans="1:8" ht="15.75" hidden="1" x14ac:dyDescent="0.25">
      <c r="A88" s="211"/>
      <c r="B88" s="208"/>
      <c r="C88" s="135"/>
      <c r="D88" s="135"/>
      <c r="E88" s="135"/>
      <c r="F88" s="135"/>
      <c r="G88" s="22"/>
      <c r="H88" s="9"/>
    </row>
    <row r="89" spans="1:8" ht="15.75" hidden="1" x14ac:dyDescent="0.25">
      <c r="A89" s="211"/>
      <c r="B89" s="208"/>
      <c r="C89" s="135"/>
      <c r="D89" s="135"/>
      <c r="E89" s="135"/>
      <c r="F89" s="135"/>
      <c r="G89" s="22"/>
      <c r="H89" s="4"/>
    </row>
    <row r="90" spans="1:8" ht="15.75" hidden="1" x14ac:dyDescent="0.25">
      <c r="A90" s="211"/>
      <c r="B90" s="208"/>
      <c r="C90" s="119"/>
      <c r="D90" s="119"/>
      <c r="E90" s="119"/>
      <c r="F90" s="119"/>
      <c r="G90" s="80"/>
      <c r="H90" s="10"/>
    </row>
    <row r="91" spans="1:8" ht="15.75" hidden="1" x14ac:dyDescent="0.25">
      <c r="A91" s="211"/>
      <c r="B91" s="208"/>
      <c r="C91" s="119"/>
      <c r="D91" s="119"/>
      <c r="E91" s="119"/>
      <c r="F91" s="119"/>
      <c r="G91" s="82"/>
      <c r="H91" s="10"/>
    </row>
    <row r="92" spans="1:8" ht="38.25" hidden="1" x14ac:dyDescent="0.25">
      <c r="A92" s="211" t="s">
        <v>73</v>
      </c>
      <c r="B92" s="212" t="s">
        <v>51</v>
      </c>
      <c r="C92" s="77">
        <f>C93+C95</f>
        <v>0</v>
      </c>
      <c r="D92" s="77">
        <f t="shared" ref="D92" si="17">D93+D95</f>
        <v>0</v>
      </c>
      <c r="E92" s="77">
        <f t="shared" ref="E92:F92" si="18">E93+E95</f>
        <v>0</v>
      </c>
      <c r="F92" s="77">
        <f t="shared" si="18"/>
        <v>0</v>
      </c>
      <c r="G92" s="53"/>
    </row>
    <row r="93" spans="1:8" ht="15.75" hidden="1" x14ac:dyDescent="0.25">
      <c r="A93" s="180"/>
      <c r="B93" s="213" t="s">
        <v>48</v>
      </c>
      <c r="C93" s="78">
        <f>C94</f>
        <v>0</v>
      </c>
      <c r="D93" s="78">
        <f t="shared" ref="D93:F93" si="19">D94</f>
        <v>0</v>
      </c>
      <c r="E93" s="78">
        <f t="shared" si="19"/>
        <v>0</v>
      </c>
      <c r="F93" s="78">
        <f t="shared" si="19"/>
        <v>0</v>
      </c>
      <c r="G93" s="83"/>
    </row>
    <row r="94" spans="1:8" ht="15.75" hidden="1" x14ac:dyDescent="0.25">
      <c r="A94" s="180"/>
      <c r="B94" s="208"/>
      <c r="C94" s="134"/>
      <c r="D94" s="134"/>
      <c r="E94" s="119"/>
      <c r="F94" s="119"/>
      <c r="G94" s="80"/>
      <c r="H94" s="11"/>
    </row>
    <row r="95" spans="1:8" ht="38.25" hidden="1" x14ac:dyDescent="0.25">
      <c r="A95" s="180"/>
      <c r="B95" s="213" t="s">
        <v>138</v>
      </c>
      <c r="C95" s="78">
        <f>C96</f>
        <v>0</v>
      </c>
      <c r="D95" s="78">
        <f t="shared" ref="D95:F95" si="20">D96</f>
        <v>0</v>
      </c>
      <c r="E95" s="78">
        <f t="shared" si="20"/>
        <v>0</v>
      </c>
      <c r="F95" s="78">
        <f t="shared" si="20"/>
        <v>0</v>
      </c>
      <c r="G95" s="83"/>
    </row>
    <row r="96" spans="1:8" ht="66" hidden="1" customHeight="1" x14ac:dyDescent="0.25">
      <c r="A96" s="180"/>
      <c r="B96" s="208"/>
      <c r="C96" s="134"/>
      <c r="D96" s="134"/>
      <c r="E96" s="119"/>
      <c r="F96" s="119"/>
      <c r="G96" s="80"/>
      <c r="H96" s="9"/>
    </row>
    <row r="97" spans="1:8" ht="51" hidden="1" x14ac:dyDescent="0.25">
      <c r="A97" s="211" t="s">
        <v>278</v>
      </c>
      <c r="B97" s="212" t="s">
        <v>279</v>
      </c>
      <c r="C97" s="84"/>
      <c r="D97" s="84"/>
      <c r="E97" s="77"/>
      <c r="F97" s="77"/>
      <c r="G97" s="80"/>
      <c r="H97" s="9"/>
    </row>
    <row r="98" spans="1:8" ht="15.75" hidden="1" x14ac:dyDescent="0.25">
      <c r="A98" s="180"/>
      <c r="B98" s="213" t="s">
        <v>48</v>
      </c>
      <c r="C98" s="134"/>
      <c r="D98" s="134"/>
      <c r="E98" s="78"/>
      <c r="F98" s="78"/>
    </row>
    <row r="99" spans="1:8" ht="30" hidden="1" customHeight="1" x14ac:dyDescent="0.25">
      <c r="A99" s="180"/>
      <c r="B99" s="213"/>
      <c r="C99" s="134"/>
      <c r="D99" s="134"/>
      <c r="E99" s="78"/>
      <c r="F99" s="78"/>
      <c r="G99" s="80"/>
      <c r="H99" s="9"/>
    </row>
    <row r="100" spans="1:8" ht="38.25" x14ac:dyDescent="0.25">
      <c r="A100" s="211" t="s">
        <v>168</v>
      </c>
      <c r="B100" s="200" t="s">
        <v>52</v>
      </c>
      <c r="C100" s="66">
        <f t="shared" ref="C100:D100" si="21">C101+C150+C156</f>
        <v>-163777613</v>
      </c>
      <c r="D100" s="66">
        <f t="shared" si="21"/>
        <v>0</v>
      </c>
      <c r="E100" s="66">
        <f t="shared" ref="E100:F100" si="22">E101+E150+E156</f>
        <v>3103590</v>
      </c>
      <c r="F100" s="66">
        <f t="shared" si="22"/>
        <v>124310867</v>
      </c>
      <c r="G100" s="86"/>
    </row>
    <row r="101" spans="1:8" ht="38.25" x14ac:dyDescent="0.25">
      <c r="A101" s="211" t="s">
        <v>169</v>
      </c>
      <c r="B101" s="200" t="s">
        <v>53</v>
      </c>
      <c r="C101" s="66">
        <f t="shared" ref="C101:F101" si="23">C102</f>
        <v>-163777613</v>
      </c>
      <c r="D101" s="66">
        <f t="shared" si="23"/>
        <v>0</v>
      </c>
      <c r="E101" s="66">
        <f t="shared" si="23"/>
        <v>3103590</v>
      </c>
      <c r="F101" s="66">
        <f t="shared" si="23"/>
        <v>124016879</v>
      </c>
      <c r="G101" s="53"/>
    </row>
    <row r="102" spans="1:8" ht="27.75" customHeight="1" x14ac:dyDescent="0.25">
      <c r="A102" s="211"/>
      <c r="B102" s="172" t="s">
        <v>54</v>
      </c>
      <c r="C102" s="134">
        <f>SUM(C103:C149)</f>
        <v>-163777613</v>
      </c>
      <c r="D102" s="134">
        <f t="shared" ref="D102" si="24">SUM(D103:D149)</f>
        <v>0</v>
      </c>
      <c r="E102" s="134">
        <f>SUM(E103:E149)</f>
        <v>3103590</v>
      </c>
      <c r="F102" s="134">
        <f t="shared" ref="F102" si="25">SUM(F103:F149)</f>
        <v>124016879</v>
      </c>
      <c r="G102" s="53"/>
    </row>
    <row r="103" spans="1:8" ht="38.25" x14ac:dyDescent="0.25">
      <c r="A103" s="211"/>
      <c r="B103" s="209" t="s">
        <v>236</v>
      </c>
      <c r="C103" s="134"/>
      <c r="D103" s="135"/>
      <c r="E103" s="135"/>
      <c r="F103" s="135">
        <v>398000</v>
      </c>
      <c r="G103" s="87" t="s">
        <v>237</v>
      </c>
    </row>
    <row r="104" spans="1:8" ht="40.5" customHeight="1" x14ac:dyDescent="0.25">
      <c r="A104" s="211"/>
      <c r="B104" s="209" t="s">
        <v>384</v>
      </c>
      <c r="C104" s="134"/>
      <c r="D104" s="135"/>
      <c r="E104" s="135"/>
      <c r="F104" s="135">
        <v>617000</v>
      </c>
      <c r="G104" s="87" t="s">
        <v>237</v>
      </c>
    </row>
    <row r="105" spans="1:8" ht="15.75" hidden="1" x14ac:dyDescent="0.25">
      <c r="A105" s="211"/>
      <c r="B105" s="209"/>
      <c r="C105" s="135"/>
      <c r="D105" s="135"/>
      <c r="E105" s="26"/>
      <c r="F105" s="26"/>
      <c r="G105" s="67"/>
      <c r="H105" s="4"/>
    </row>
    <row r="106" spans="1:8" ht="54.75" customHeight="1" x14ac:dyDescent="0.25">
      <c r="A106" s="211"/>
      <c r="B106" s="209" t="s">
        <v>261</v>
      </c>
      <c r="C106" s="135">
        <v>-111335600</v>
      </c>
      <c r="D106" s="135"/>
      <c r="E106" s="26"/>
      <c r="F106" s="26"/>
      <c r="G106" s="139" t="s">
        <v>385</v>
      </c>
    </row>
    <row r="107" spans="1:8" ht="43.5" customHeight="1" x14ac:dyDescent="0.25">
      <c r="A107" s="211"/>
      <c r="B107" s="209" t="s">
        <v>262</v>
      </c>
      <c r="C107" s="135"/>
      <c r="D107" s="135"/>
      <c r="E107" s="135"/>
      <c r="F107" s="135">
        <v>50600989</v>
      </c>
      <c r="G107" s="139" t="s">
        <v>330</v>
      </c>
    </row>
    <row r="108" spans="1:8" ht="42.75" hidden="1" customHeight="1" x14ac:dyDescent="0.25">
      <c r="A108" s="211"/>
      <c r="B108" s="209"/>
      <c r="C108" s="135"/>
      <c r="D108" s="135"/>
      <c r="E108" s="135"/>
      <c r="F108" s="135"/>
      <c r="G108" s="132"/>
    </row>
    <row r="109" spans="1:8" ht="81.75" customHeight="1" x14ac:dyDescent="0.25">
      <c r="A109" s="211"/>
      <c r="B109" s="209" t="s">
        <v>263</v>
      </c>
      <c r="C109" s="135"/>
      <c r="D109" s="135"/>
      <c r="E109" s="135"/>
      <c r="F109" s="135">
        <v>26130350</v>
      </c>
      <c r="G109" s="140" t="s">
        <v>329</v>
      </c>
      <c r="H109" s="4"/>
    </row>
    <row r="110" spans="1:8" ht="56.25" hidden="1" customHeight="1" x14ac:dyDescent="0.25">
      <c r="A110" s="211"/>
      <c r="B110" s="209"/>
      <c r="C110" s="135"/>
      <c r="D110" s="135"/>
      <c r="E110" s="26"/>
      <c r="F110" s="26"/>
      <c r="G110" s="67"/>
      <c r="H110" s="12"/>
    </row>
    <row r="111" spans="1:8" ht="68.25" hidden="1" customHeight="1" x14ac:dyDescent="0.25">
      <c r="A111" s="211"/>
      <c r="B111" s="209"/>
      <c r="C111" s="135"/>
      <c r="D111" s="135"/>
      <c r="E111" s="26"/>
      <c r="F111" s="26"/>
      <c r="G111" s="67"/>
      <c r="H111" s="12"/>
    </row>
    <row r="112" spans="1:8" ht="55.5" hidden="1" customHeight="1" x14ac:dyDescent="0.25">
      <c r="A112" s="211"/>
      <c r="B112" s="209"/>
      <c r="C112" s="23"/>
      <c r="D112" s="135"/>
      <c r="E112" s="135"/>
      <c r="F112" s="135"/>
      <c r="G112" s="67"/>
      <c r="H112" s="13"/>
    </row>
    <row r="113" spans="1:8" ht="77.25" hidden="1" customHeight="1" x14ac:dyDescent="0.25">
      <c r="A113" s="211"/>
      <c r="B113" s="209"/>
      <c r="C113" s="23"/>
      <c r="D113" s="135"/>
      <c r="E113" s="135"/>
      <c r="F113" s="135"/>
      <c r="G113" s="28"/>
      <c r="H113" s="14"/>
    </row>
    <row r="114" spans="1:8" ht="78.75" hidden="1" customHeight="1" x14ac:dyDescent="0.25">
      <c r="A114" s="211"/>
      <c r="B114" s="209"/>
      <c r="C114" s="23"/>
      <c r="D114" s="135"/>
      <c r="E114" s="135"/>
      <c r="F114" s="135"/>
      <c r="G114" s="67"/>
      <c r="H114" s="12"/>
    </row>
    <row r="115" spans="1:8" ht="81" customHeight="1" x14ac:dyDescent="0.25">
      <c r="A115" s="211"/>
      <c r="B115" s="209" t="s">
        <v>280</v>
      </c>
      <c r="C115" s="135"/>
      <c r="D115" s="135"/>
      <c r="E115" s="88"/>
      <c r="F115" s="88">
        <v>107741</v>
      </c>
      <c r="G115" s="89" t="s">
        <v>331</v>
      </c>
    </row>
    <row r="116" spans="1:8" ht="54" customHeight="1" x14ac:dyDescent="0.25">
      <c r="A116" s="211"/>
      <c r="B116" s="209" t="s">
        <v>281</v>
      </c>
      <c r="C116" s="135"/>
      <c r="D116" s="135"/>
      <c r="E116" s="88"/>
      <c r="F116" s="88">
        <v>1051000</v>
      </c>
      <c r="G116" s="89" t="s">
        <v>332</v>
      </c>
    </row>
    <row r="117" spans="1:8" ht="159" customHeight="1" x14ac:dyDescent="0.25">
      <c r="A117" s="211"/>
      <c r="B117" s="210" t="s">
        <v>282</v>
      </c>
      <c r="C117" s="88">
        <v>-39802700</v>
      </c>
      <c r="D117" s="135"/>
      <c r="E117" s="88"/>
      <c r="F117" s="88"/>
      <c r="G117" s="143" t="s">
        <v>383</v>
      </c>
      <c r="H117" s="4"/>
    </row>
    <row r="118" spans="1:8" ht="105.75" hidden="1" customHeight="1" x14ac:dyDescent="0.25">
      <c r="A118" s="211"/>
      <c r="B118" s="209"/>
      <c r="C118" s="135"/>
      <c r="D118" s="135"/>
      <c r="E118" s="88"/>
      <c r="F118" s="88"/>
      <c r="G118" s="133"/>
      <c r="H118" s="12"/>
    </row>
    <row r="119" spans="1:8" ht="93.75" hidden="1" customHeight="1" x14ac:dyDescent="0.25">
      <c r="A119" s="211"/>
      <c r="B119" s="209"/>
      <c r="C119" s="135"/>
      <c r="D119" s="135"/>
      <c r="E119" s="88"/>
      <c r="F119" s="88"/>
      <c r="G119" s="133"/>
      <c r="H119" s="12"/>
    </row>
    <row r="120" spans="1:8" ht="106.5" customHeight="1" x14ac:dyDescent="0.25">
      <c r="A120" s="211"/>
      <c r="B120" s="209" t="s">
        <v>283</v>
      </c>
      <c r="C120" s="88">
        <v>-1989300</v>
      </c>
      <c r="D120" s="135"/>
      <c r="E120" s="88"/>
      <c r="F120" s="88"/>
      <c r="G120" s="215" t="s">
        <v>386</v>
      </c>
      <c r="H120" s="12"/>
    </row>
    <row r="121" spans="1:8" ht="79.5" customHeight="1" x14ac:dyDescent="0.25">
      <c r="A121" s="211"/>
      <c r="B121" s="209" t="s">
        <v>284</v>
      </c>
      <c r="C121" s="88">
        <v>-11250800</v>
      </c>
      <c r="D121" s="135"/>
      <c r="E121" s="88"/>
      <c r="F121" s="88"/>
      <c r="G121" s="215" t="s">
        <v>386</v>
      </c>
      <c r="H121" s="14"/>
    </row>
    <row r="122" spans="1:8" ht="81.75" customHeight="1" x14ac:dyDescent="0.25">
      <c r="A122" s="211"/>
      <c r="B122" s="209" t="s">
        <v>285</v>
      </c>
      <c r="C122" s="23">
        <v>10300</v>
      </c>
      <c r="D122" s="135"/>
      <c r="E122" s="88"/>
      <c r="F122" s="88"/>
      <c r="G122" s="222" t="s">
        <v>386</v>
      </c>
      <c r="H122" s="12"/>
    </row>
    <row r="123" spans="1:8" ht="92.25" customHeight="1" x14ac:dyDescent="0.25">
      <c r="A123" s="211"/>
      <c r="B123" s="209" t="s">
        <v>286</v>
      </c>
      <c r="C123" s="88">
        <v>-3549000</v>
      </c>
      <c r="D123" s="135"/>
      <c r="E123" s="88"/>
      <c r="F123" s="88"/>
      <c r="G123" s="215" t="s">
        <v>386</v>
      </c>
      <c r="H123" s="14"/>
    </row>
    <row r="124" spans="1:8" ht="93.75" customHeight="1" x14ac:dyDescent="0.25">
      <c r="A124" s="211"/>
      <c r="B124" s="209" t="s">
        <v>349</v>
      </c>
      <c r="C124" s="23">
        <v>24787</v>
      </c>
      <c r="D124" s="135"/>
      <c r="E124" s="88"/>
      <c r="F124" s="88"/>
      <c r="G124" s="144" t="s">
        <v>350</v>
      </c>
      <c r="H124" s="14"/>
    </row>
    <row r="125" spans="1:8" ht="105.75" customHeight="1" x14ac:dyDescent="0.25">
      <c r="A125" s="211"/>
      <c r="B125" s="209" t="s">
        <v>287</v>
      </c>
      <c r="C125" s="88">
        <v>-2513800</v>
      </c>
      <c r="D125" s="135"/>
      <c r="E125" s="88"/>
      <c r="F125" s="88"/>
      <c r="G125" s="215" t="s">
        <v>386</v>
      </c>
      <c r="H125" s="14"/>
    </row>
    <row r="126" spans="1:8" ht="15.75" x14ac:dyDescent="0.25">
      <c r="A126" s="211"/>
      <c r="B126" s="209" t="s">
        <v>288</v>
      </c>
      <c r="C126" s="23"/>
      <c r="D126" s="135"/>
      <c r="E126" s="88"/>
      <c r="F126" s="88">
        <v>19302400</v>
      </c>
      <c r="G126" s="89" t="s">
        <v>352</v>
      </c>
      <c r="H126" s="14"/>
    </row>
    <row r="127" spans="1:8" ht="66" customHeight="1" x14ac:dyDescent="0.25">
      <c r="A127" s="211"/>
      <c r="B127" s="209" t="s">
        <v>289</v>
      </c>
      <c r="C127" s="23"/>
      <c r="D127" s="135"/>
      <c r="E127" s="88"/>
      <c r="F127" s="88">
        <v>5689000</v>
      </c>
      <c r="G127" s="89" t="s">
        <v>352</v>
      </c>
      <c r="H127" s="14"/>
    </row>
    <row r="128" spans="1:8" ht="41.25" customHeight="1" x14ac:dyDescent="0.25">
      <c r="A128" s="211"/>
      <c r="B128" s="209" t="s">
        <v>290</v>
      </c>
      <c r="C128" s="23"/>
      <c r="D128" s="135"/>
      <c r="E128" s="88"/>
      <c r="F128" s="88">
        <v>6175000</v>
      </c>
      <c r="G128" s="89" t="s">
        <v>352</v>
      </c>
      <c r="H128" s="14"/>
    </row>
    <row r="129" spans="1:8" ht="68.25" customHeight="1" x14ac:dyDescent="0.25">
      <c r="A129" s="211"/>
      <c r="B129" s="209" t="s">
        <v>370</v>
      </c>
      <c r="C129" s="88">
        <v>6620000</v>
      </c>
      <c r="D129" s="135"/>
      <c r="E129" s="88"/>
      <c r="F129" s="88"/>
      <c r="G129" s="222" t="s">
        <v>386</v>
      </c>
      <c r="H129" s="14"/>
    </row>
    <row r="130" spans="1:8" ht="68.25" customHeight="1" x14ac:dyDescent="0.25">
      <c r="A130" s="211"/>
      <c r="B130" s="209" t="s">
        <v>370</v>
      </c>
      <c r="C130" s="23"/>
      <c r="D130" s="135"/>
      <c r="E130" s="88">
        <f>2338876</f>
        <v>2338876</v>
      </c>
      <c r="F130" s="88"/>
      <c r="G130" s="222" t="s">
        <v>402</v>
      </c>
      <c r="H130" s="14"/>
    </row>
    <row r="131" spans="1:8" ht="94.5" hidden="1" customHeight="1" x14ac:dyDescent="0.25">
      <c r="A131" s="211"/>
      <c r="B131" s="209"/>
      <c r="C131" s="23"/>
      <c r="D131" s="135"/>
      <c r="E131" s="88"/>
      <c r="F131" s="88"/>
      <c r="G131" s="131"/>
      <c r="H131" s="14"/>
    </row>
    <row r="132" spans="1:8" ht="15.75" hidden="1" x14ac:dyDescent="0.25">
      <c r="A132" s="211"/>
      <c r="B132" s="209"/>
      <c r="C132" s="23"/>
      <c r="D132" s="135"/>
      <c r="E132" s="88"/>
      <c r="F132" s="88"/>
      <c r="G132" s="131"/>
      <c r="H132" s="14"/>
    </row>
    <row r="133" spans="1:8" ht="42.75" customHeight="1" x14ac:dyDescent="0.25">
      <c r="A133" s="211"/>
      <c r="B133" s="209" t="s">
        <v>291</v>
      </c>
      <c r="C133" s="23"/>
      <c r="D133" s="135"/>
      <c r="E133" s="88">
        <f>574714+190000</f>
        <v>764714</v>
      </c>
      <c r="F133" s="88"/>
      <c r="G133" s="216" t="s">
        <v>361</v>
      </c>
      <c r="H133" s="14"/>
    </row>
    <row r="134" spans="1:8" ht="43.5" customHeight="1" x14ac:dyDescent="0.25">
      <c r="A134" s="211"/>
      <c r="B134" s="209" t="s">
        <v>292</v>
      </c>
      <c r="C134" s="23"/>
      <c r="D134" s="135"/>
      <c r="E134" s="88"/>
      <c r="F134" s="88">
        <v>7234239</v>
      </c>
      <c r="G134" s="216" t="s">
        <v>362</v>
      </c>
      <c r="H134" s="14"/>
    </row>
    <row r="135" spans="1:8" ht="69" customHeight="1" x14ac:dyDescent="0.25">
      <c r="A135" s="211"/>
      <c r="B135" s="209" t="s">
        <v>293</v>
      </c>
      <c r="C135" s="23"/>
      <c r="D135" s="135"/>
      <c r="E135" s="88"/>
      <c r="F135" s="88">
        <v>2267097</v>
      </c>
      <c r="G135" s="144" t="s">
        <v>353</v>
      </c>
      <c r="H135" s="14"/>
    </row>
    <row r="136" spans="1:8" ht="66.75" customHeight="1" x14ac:dyDescent="0.25">
      <c r="A136" s="211"/>
      <c r="B136" s="209" t="s">
        <v>294</v>
      </c>
      <c r="C136" s="23"/>
      <c r="D136" s="135"/>
      <c r="E136" s="135"/>
      <c r="F136" s="135">
        <v>824437</v>
      </c>
      <c r="G136" s="209" t="s">
        <v>371</v>
      </c>
      <c r="H136" s="14"/>
    </row>
    <row r="137" spans="1:8" ht="39.75" customHeight="1" x14ac:dyDescent="0.25">
      <c r="A137" s="211"/>
      <c r="B137" s="209" t="s">
        <v>295</v>
      </c>
      <c r="C137" s="23"/>
      <c r="D137" s="135"/>
      <c r="E137" s="135"/>
      <c r="F137" s="135">
        <v>1781616</v>
      </c>
      <c r="G137" s="144" t="s">
        <v>353</v>
      </c>
      <c r="H137" s="116"/>
    </row>
    <row r="138" spans="1:8" ht="106.5" customHeight="1" x14ac:dyDescent="0.25">
      <c r="A138" s="211"/>
      <c r="B138" s="209" t="s">
        <v>296</v>
      </c>
      <c r="C138" s="23"/>
      <c r="D138" s="135"/>
      <c r="E138" s="135"/>
      <c r="F138" s="135">
        <v>1542221</v>
      </c>
      <c r="G138" s="144" t="s">
        <v>353</v>
      </c>
      <c r="H138" s="14"/>
    </row>
    <row r="139" spans="1:8" ht="68.25" customHeight="1" x14ac:dyDescent="0.25">
      <c r="A139" s="211"/>
      <c r="B139" s="209" t="s">
        <v>297</v>
      </c>
      <c r="C139" s="88">
        <f>4500+4000</f>
        <v>8500</v>
      </c>
      <c r="D139" s="135"/>
      <c r="E139" s="135"/>
      <c r="F139" s="135"/>
      <c r="G139" s="209" t="s">
        <v>358</v>
      </c>
      <c r="H139" s="14"/>
    </row>
    <row r="140" spans="1:8" ht="42" customHeight="1" x14ac:dyDescent="0.25">
      <c r="A140" s="211"/>
      <c r="B140" s="209" t="s">
        <v>298</v>
      </c>
      <c r="C140" s="23"/>
      <c r="D140" s="135"/>
      <c r="E140" s="135"/>
      <c r="F140" s="135">
        <v>280189</v>
      </c>
      <c r="G140" s="137" t="s">
        <v>337</v>
      </c>
      <c r="H140" s="4"/>
    </row>
    <row r="141" spans="1:8" ht="54.75" customHeight="1" x14ac:dyDescent="0.25">
      <c r="A141" s="211"/>
      <c r="B141" s="209" t="s">
        <v>299</v>
      </c>
      <c r="C141" s="23"/>
      <c r="D141" s="135"/>
      <c r="E141" s="135"/>
      <c r="F141" s="135">
        <v>15600</v>
      </c>
      <c r="G141" s="67" t="s">
        <v>300</v>
      </c>
      <c r="H141" s="4"/>
    </row>
    <row r="142" spans="1:8" ht="15.75" hidden="1" x14ac:dyDescent="0.25">
      <c r="A142" s="211"/>
      <c r="B142" s="209"/>
      <c r="C142" s="23"/>
      <c r="D142" s="135"/>
      <c r="E142" s="135"/>
      <c r="F142" s="135"/>
      <c r="G142" s="67"/>
      <c r="H142" s="4"/>
    </row>
    <row r="143" spans="1:8" ht="15.75" hidden="1" x14ac:dyDescent="0.25">
      <c r="A143" s="211"/>
      <c r="B143" s="192"/>
      <c r="C143" s="23"/>
      <c r="D143" s="135"/>
      <c r="E143" s="135"/>
      <c r="F143" s="135"/>
      <c r="G143" s="67"/>
      <c r="H143" s="13"/>
    </row>
    <row r="144" spans="1:8" ht="15.75" hidden="1" x14ac:dyDescent="0.25">
      <c r="A144" s="211"/>
      <c r="B144" s="192"/>
      <c r="C144" s="23"/>
      <c r="D144" s="135"/>
      <c r="E144" s="135"/>
      <c r="F144" s="135"/>
      <c r="G144" s="28"/>
      <c r="H144" s="14"/>
    </row>
    <row r="145" spans="1:8" ht="15.75" hidden="1" x14ac:dyDescent="0.25">
      <c r="A145" s="211"/>
      <c r="B145" s="192"/>
      <c r="C145" s="23"/>
      <c r="D145" s="135"/>
      <c r="E145" s="135"/>
      <c r="F145" s="135"/>
      <c r="G145" s="67"/>
      <c r="H145" s="12"/>
    </row>
    <row r="146" spans="1:8" ht="15.75" hidden="1" x14ac:dyDescent="0.25">
      <c r="A146" s="211"/>
      <c r="B146" s="192"/>
      <c r="C146" s="23"/>
      <c r="D146" s="135"/>
      <c r="E146" s="135"/>
      <c r="F146" s="135"/>
      <c r="G146" s="28"/>
      <c r="H146" s="14"/>
    </row>
    <row r="147" spans="1:8" ht="15.75" hidden="1" x14ac:dyDescent="0.25">
      <c r="A147" s="211"/>
      <c r="B147" s="192"/>
      <c r="C147" s="23"/>
      <c r="D147" s="135"/>
      <c r="E147" s="135"/>
      <c r="F147" s="135"/>
      <c r="G147" s="28"/>
      <c r="H147" s="14"/>
    </row>
    <row r="148" spans="1:8" ht="15.75" hidden="1" x14ac:dyDescent="0.25">
      <c r="A148" s="211"/>
      <c r="B148" s="192"/>
      <c r="C148" s="23"/>
      <c r="D148" s="135"/>
      <c r="E148" s="135"/>
      <c r="F148" s="135"/>
      <c r="G148" s="67"/>
      <c r="H148" s="4"/>
    </row>
    <row r="149" spans="1:8" ht="15.75" hidden="1" x14ac:dyDescent="0.25">
      <c r="A149" s="211"/>
      <c r="B149" s="192"/>
      <c r="C149" s="23"/>
      <c r="D149" s="135"/>
      <c r="E149" s="135"/>
      <c r="F149" s="135"/>
      <c r="G149" s="67"/>
      <c r="H149" s="4"/>
    </row>
    <row r="150" spans="1:8" ht="38.25" x14ac:dyDescent="0.25">
      <c r="A150" s="211" t="s">
        <v>55</v>
      </c>
      <c r="B150" s="200" t="s">
        <v>56</v>
      </c>
      <c r="C150" s="66">
        <f t="shared" ref="C150:D150" si="26">C151+C153</f>
        <v>0</v>
      </c>
      <c r="D150" s="66">
        <f t="shared" si="26"/>
        <v>0</v>
      </c>
      <c r="E150" s="66">
        <f t="shared" ref="E150:F150" si="27">E151+E153</f>
        <v>0</v>
      </c>
      <c r="F150" s="66">
        <f t="shared" si="27"/>
        <v>293988</v>
      </c>
      <c r="G150" s="86"/>
    </row>
    <row r="151" spans="1:8" ht="25.5" hidden="1" x14ac:dyDescent="0.25">
      <c r="A151" s="211"/>
      <c r="B151" s="172" t="s">
        <v>54</v>
      </c>
      <c r="C151" s="56">
        <f t="shared" ref="C151:F151" si="28">SUM(C152:C152)</f>
        <v>0</v>
      </c>
      <c r="D151" s="56">
        <f t="shared" si="28"/>
        <v>0</v>
      </c>
      <c r="E151" s="56">
        <f t="shared" si="28"/>
        <v>0</v>
      </c>
      <c r="F151" s="56">
        <f t="shared" si="28"/>
        <v>0</v>
      </c>
      <c r="G151" s="47"/>
    </row>
    <row r="152" spans="1:8" ht="15.75" hidden="1" x14ac:dyDescent="0.25">
      <c r="A152" s="211"/>
      <c r="B152" s="192"/>
      <c r="C152" s="90"/>
      <c r="D152" s="91"/>
      <c r="E152" s="91"/>
      <c r="F152" s="91"/>
      <c r="G152" s="87"/>
      <c r="H152" s="4"/>
    </row>
    <row r="153" spans="1:8" ht="25.5" x14ac:dyDescent="0.25">
      <c r="A153" s="211"/>
      <c r="B153" s="172" t="s">
        <v>64</v>
      </c>
      <c r="C153" s="134">
        <f>C154+C155</f>
        <v>0</v>
      </c>
      <c r="D153" s="134">
        <f t="shared" ref="D153" si="29">D154+D155</f>
        <v>0</v>
      </c>
      <c r="E153" s="134">
        <f t="shared" ref="E153:F153" si="30">E154+E155</f>
        <v>0</v>
      </c>
      <c r="F153" s="134">
        <f t="shared" si="30"/>
        <v>293988</v>
      </c>
      <c r="G153" s="67"/>
    </row>
    <row r="154" spans="1:8" ht="96.75" hidden="1" customHeight="1" x14ac:dyDescent="0.25">
      <c r="A154" s="211"/>
      <c r="B154" s="163"/>
      <c r="C154" s="134"/>
      <c r="D154" s="91"/>
      <c r="E154" s="91"/>
      <c r="F154" s="91"/>
      <c r="G154" s="67"/>
    </row>
    <row r="155" spans="1:8" ht="56.25" customHeight="1" x14ac:dyDescent="0.25">
      <c r="A155" s="211"/>
      <c r="B155" s="163" t="s">
        <v>257</v>
      </c>
      <c r="C155" s="134"/>
      <c r="D155" s="91"/>
      <c r="E155" s="91"/>
      <c r="F155" s="91">
        <v>293988</v>
      </c>
      <c r="G155" s="67" t="s">
        <v>390</v>
      </c>
    </row>
    <row r="156" spans="1:8" ht="25.5" hidden="1" x14ac:dyDescent="0.25">
      <c r="A156" s="211" t="s">
        <v>170</v>
      </c>
      <c r="B156" s="153" t="s">
        <v>57</v>
      </c>
      <c r="C156" s="66">
        <f>C157+C159+C161</f>
        <v>0</v>
      </c>
      <c r="D156" s="66">
        <f t="shared" ref="D156" si="31">D157+D159+D161</f>
        <v>0</v>
      </c>
      <c r="E156" s="66">
        <f t="shared" ref="E156:F156" si="32">E157+E159+E161</f>
        <v>0</v>
      </c>
      <c r="F156" s="66">
        <f t="shared" si="32"/>
        <v>0</v>
      </c>
      <c r="G156" s="53"/>
    </row>
    <row r="157" spans="1:8" ht="25.5" hidden="1" x14ac:dyDescent="0.25">
      <c r="A157" s="211"/>
      <c r="B157" s="213" t="s">
        <v>43</v>
      </c>
      <c r="C157" s="134">
        <f>C158</f>
        <v>0</v>
      </c>
      <c r="D157" s="134">
        <f t="shared" ref="D157:F157" si="33">D158</f>
        <v>0</v>
      </c>
      <c r="E157" s="134">
        <f t="shared" si="33"/>
        <v>0</v>
      </c>
      <c r="F157" s="134">
        <f t="shared" si="33"/>
        <v>0</v>
      </c>
      <c r="G157" s="53"/>
    </row>
    <row r="158" spans="1:8" ht="15.75" hidden="1" x14ac:dyDescent="0.25">
      <c r="A158" s="211"/>
      <c r="B158" s="193"/>
      <c r="C158" s="135"/>
      <c r="D158" s="135"/>
      <c r="E158" s="135"/>
      <c r="F158" s="135"/>
      <c r="G158" s="67"/>
      <c r="H158" s="4"/>
    </row>
    <row r="159" spans="1:8" ht="15.75" hidden="1" x14ac:dyDescent="0.25">
      <c r="A159" s="211"/>
      <c r="B159" s="213" t="s">
        <v>48</v>
      </c>
      <c r="C159" s="134">
        <f t="shared" ref="C159:F159" si="34">SUM(C160:C160)</f>
        <v>0</v>
      </c>
      <c r="D159" s="134">
        <f t="shared" si="34"/>
        <v>0</v>
      </c>
      <c r="E159" s="134">
        <f t="shared" si="34"/>
        <v>0</v>
      </c>
      <c r="F159" s="134">
        <f t="shared" si="34"/>
        <v>0</v>
      </c>
      <c r="G159" s="86"/>
    </row>
    <row r="160" spans="1:8" ht="15.75" hidden="1" x14ac:dyDescent="0.25">
      <c r="A160" s="211"/>
      <c r="B160" s="209"/>
      <c r="C160" s="135"/>
      <c r="D160" s="135"/>
      <c r="E160" s="135"/>
      <c r="F160" s="135"/>
      <c r="G160" s="67"/>
    </row>
    <row r="161" spans="1:8" ht="15.75" hidden="1" x14ac:dyDescent="0.25">
      <c r="A161" s="211"/>
      <c r="B161" s="172" t="s">
        <v>34</v>
      </c>
      <c r="C161" s="134">
        <f>SUM(C162:C165)</f>
        <v>0</v>
      </c>
      <c r="D161" s="134">
        <f t="shared" ref="D161:F161" si="35">SUM(D162:D165)</f>
        <v>0</v>
      </c>
      <c r="E161" s="134">
        <f t="shared" si="35"/>
        <v>0</v>
      </c>
      <c r="F161" s="134">
        <f t="shared" si="35"/>
        <v>0</v>
      </c>
      <c r="G161" s="67"/>
    </row>
    <row r="162" spans="1:8" ht="105.75" hidden="1" customHeight="1" x14ac:dyDescent="0.25">
      <c r="A162" s="211"/>
      <c r="B162" s="209"/>
      <c r="C162" s="135"/>
      <c r="D162" s="135"/>
      <c r="E162" s="119"/>
      <c r="F162" s="81"/>
      <c r="G162" s="87"/>
      <c r="H162" s="15"/>
    </row>
    <row r="163" spans="1:8" ht="80.25" hidden="1" customHeight="1" x14ac:dyDescent="0.25">
      <c r="A163" s="211"/>
      <c r="B163" s="209"/>
      <c r="C163" s="135"/>
      <c r="D163" s="135"/>
      <c r="E163" s="119"/>
      <c r="F163" s="81"/>
      <c r="G163" s="67"/>
      <c r="H163" s="16"/>
    </row>
    <row r="164" spans="1:8" ht="15.75" hidden="1" x14ac:dyDescent="0.25">
      <c r="A164" s="211"/>
      <c r="B164" s="209"/>
      <c r="C164" s="135"/>
      <c r="D164" s="135"/>
      <c r="E164" s="119"/>
      <c r="F164" s="81"/>
      <c r="G164" s="67"/>
      <c r="H164" s="16"/>
    </row>
    <row r="165" spans="1:8" s="118" customFormat="1" ht="15.75" hidden="1" x14ac:dyDescent="0.25">
      <c r="A165" s="211"/>
      <c r="B165" s="165"/>
      <c r="C165" s="135"/>
      <c r="D165" s="135"/>
      <c r="E165" s="135"/>
      <c r="F165" s="135"/>
      <c r="G165" s="123"/>
      <c r="H165" s="117"/>
    </row>
    <row r="166" spans="1:8" ht="38.25" hidden="1" x14ac:dyDescent="0.25">
      <c r="A166" s="211" t="s">
        <v>20</v>
      </c>
      <c r="B166" s="149" t="s">
        <v>21</v>
      </c>
      <c r="C166" s="66">
        <f t="shared" ref="C166:F167" si="36">C167</f>
        <v>0</v>
      </c>
      <c r="D166" s="66">
        <f t="shared" si="36"/>
        <v>0</v>
      </c>
      <c r="E166" s="66">
        <f t="shared" si="36"/>
        <v>0</v>
      </c>
      <c r="F166" s="66">
        <f t="shared" si="36"/>
        <v>0</v>
      </c>
      <c r="G166" s="53"/>
    </row>
    <row r="167" spans="1:8" ht="25.5" hidden="1" x14ac:dyDescent="0.25">
      <c r="A167" s="211" t="s">
        <v>22</v>
      </c>
      <c r="B167" s="147" t="s">
        <v>124</v>
      </c>
      <c r="C167" s="66">
        <f>C168</f>
        <v>0</v>
      </c>
      <c r="D167" s="66">
        <f t="shared" si="36"/>
        <v>0</v>
      </c>
      <c r="E167" s="66">
        <f t="shared" si="36"/>
        <v>0</v>
      </c>
      <c r="F167" s="66">
        <f t="shared" si="36"/>
        <v>0</v>
      </c>
      <c r="G167" s="53"/>
    </row>
    <row r="168" spans="1:8" ht="25.5" hidden="1" x14ac:dyDescent="0.25">
      <c r="A168" s="211"/>
      <c r="B168" s="202" t="s">
        <v>32</v>
      </c>
      <c r="C168" s="134">
        <f>C169</f>
        <v>0</v>
      </c>
      <c r="D168" s="134">
        <f t="shared" ref="D168:F168" si="37">D169</f>
        <v>0</v>
      </c>
      <c r="E168" s="134">
        <f t="shared" si="37"/>
        <v>0</v>
      </c>
      <c r="F168" s="134">
        <f t="shared" si="37"/>
        <v>0</v>
      </c>
      <c r="G168" s="53"/>
    </row>
    <row r="169" spans="1:8" ht="15.75" hidden="1" x14ac:dyDescent="0.25">
      <c r="A169" s="211"/>
      <c r="B169" s="209"/>
      <c r="C169" s="135"/>
      <c r="D169" s="135"/>
      <c r="E169" s="135"/>
      <c r="F169" s="135"/>
      <c r="G169" s="67"/>
    </row>
    <row r="170" spans="1:8" ht="51" x14ac:dyDescent="0.25">
      <c r="A170" s="187" t="s">
        <v>171</v>
      </c>
      <c r="B170" s="200" t="s">
        <v>67</v>
      </c>
      <c r="C170" s="66">
        <f t="shared" ref="C170:D170" si="38">C171+C182+C185</f>
        <v>704300</v>
      </c>
      <c r="D170" s="66">
        <f t="shared" si="38"/>
        <v>0</v>
      </c>
      <c r="E170" s="66">
        <f t="shared" ref="E170:F170" si="39">E171+E182+E185</f>
        <v>0</v>
      </c>
      <c r="F170" s="66">
        <f t="shared" si="39"/>
        <v>2412691</v>
      </c>
      <c r="G170" s="53"/>
    </row>
    <row r="171" spans="1:8" ht="56.25" customHeight="1" x14ac:dyDescent="0.25">
      <c r="A171" s="211" t="s">
        <v>363</v>
      </c>
      <c r="B171" s="212" t="s">
        <v>389</v>
      </c>
      <c r="C171" s="66">
        <f>C174+C172+C180</f>
        <v>704300</v>
      </c>
      <c r="D171" s="66">
        <f t="shared" ref="D171" si="40">D174+D172+D180</f>
        <v>0</v>
      </c>
      <c r="E171" s="66">
        <f t="shared" ref="E171:F171" si="41">E174+E172+E180</f>
        <v>0</v>
      </c>
      <c r="F171" s="66">
        <f t="shared" si="41"/>
        <v>2412691</v>
      </c>
      <c r="G171" s="53"/>
    </row>
    <row r="172" spans="1:8" ht="25.5" hidden="1" x14ac:dyDescent="0.25">
      <c r="A172" s="175"/>
      <c r="B172" s="196" t="s">
        <v>41</v>
      </c>
      <c r="C172" s="134">
        <f t="shared" ref="C172:F172" si="42">C173</f>
        <v>0</v>
      </c>
      <c r="D172" s="134">
        <f t="shared" si="42"/>
        <v>0</v>
      </c>
      <c r="E172" s="134">
        <f t="shared" si="42"/>
        <v>0</v>
      </c>
      <c r="F172" s="134">
        <f t="shared" si="42"/>
        <v>0</v>
      </c>
      <c r="G172" s="53"/>
    </row>
    <row r="173" spans="1:8" ht="15.75" hidden="1" x14ac:dyDescent="0.25">
      <c r="A173" s="175"/>
      <c r="B173" s="166"/>
      <c r="C173" s="135"/>
      <c r="D173" s="135"/>
      <c r="E173" s="93"/>
      <c r="F173" s="93"/>
      <c r="G173" s="67"/>
    </row>
    <row r="174" spans="1:8" ht="25.5" x14ac:dyDescent="0.25">
      <c r="A174" s="211"/>
      <c r="B174" s="213" t="s">
        <v>64</v>
      </c>
      <c r="C174" s="134">
        <f>C175+C176+C177+C178+C179</f>
        <v>704300</v>
      </c>
      <c r="D174" s="134">
        <f t="shared" ref="D174:F174" si="43">D175+D176+D177+D178+D179</f>
        <v>0</v>
      </c>
      <c r="E174" s="134">
        <f t="shared" si="43"/>
        <v>0</v>
      </c>
      <c r="F174" s="134">
        <f t="shared" si="43"/>
        <v>2412691</v>
      </c>
      <c r="G174" s="53"/>
    </row>
    <row r="175" spans="1:8" ht="65.25" customHeight="1" x14ac:dyDescent="0.25">
      <c r="A175" s="211"/>
      <c r="B175" s="209" t="s">
        <v>264</v>
      </c>
      <c r="C175" s="134"/>
      <c r="D175" s="134"/>
      <c r="E175" s="134"/>
      <c r="F175" s="135">
        <v>602120</v>
      </c>
      <c r="G175" s="75" t="s">
        <v>327</v>
      </c>
    </row>
    <row r="176" spans="1:8" s="25" customFormat="1" ht="132.75" customHeight="1" x14ac:dyDescent="0.25">
      <c r="A176" s="211"/>
      <c r="B176" s="208" t="s">
        <v>265</v>
      </c>
      <c r="C176" s="94"/>
      <c r="D176" s="94"/>
      <c r="E176" s="94"/>
      <c r="F176" s="49">
        <v>1074748</v>
      </c>
      <c r="G176" s="75" t="s">
        <v>327</v>
      </c>
      <c r="H176" s="24"/>
    </row>
    <row r="177" spans="1:8" s="25" customFormat="1" ht="28.5" customHeight="1" x14ac:dyDescent="0.25">
      <c r="A177" s="211"/>
      <c r="B177" s="208" t="s">
        <v>266</v>
      </c>
      <c r="C177" s="94"/>
      <c r="D177" s="94"/>
      <c r="E177" s="94"/>
      <c r="F177" s="49">
        <v>712000</v>
      </c>
      <c r="G177" s="57" t="s">
        <v>372</v>
      </c>
      <c r="H177" s="24"/>
    </row>
    <row r="178" spans="1:8" ht="82.5" customHeight="1" x14ac:dyDescent="0.25">
      <c r="A178" s="211"/>
      <c r="B178" s="208" t="s">
        <v>267</v>
      </c>
      <c r="C178" s="92">
        <v>704300</v>
      </c>
      <c r="D178" s="93"/>
      <c r="E178" s="95"/>
      <c r="F178" s="93"/>
      <c r="G178" s="136" t="s">
        <v>387</v>
      </c>
    </row>
    <row r="179" spans="1:8" ht="38.25" x14ac:dyDescent="0.25">
      <c r="A179" s="211"/>
      <c r="B179" s="166" t="s">
        <v>315</v>
      </c>
      <c r="C179" s="95"/>
      <c r="D179" s="93"/>
      <c r="E179" s="95"/>
      <c r="F179" s="135">
        <v>23823</v>
      </c>
      <c r="G179" s="57" t="s">
        <v>372</v>
      </c>
    </row>
    <row r="180" spans="1:8" ht="63.75" hidden="1" customHeight="1" x14ac:dyDescent="0.25">
      <c r="A180" s="211"/>
      <c r="B180" s="172" t="s">
        <v>137</v>
      </c>
      <c r="C180" s="134">
        <f>C181</f>
        <v>0</v>
      </c>
      <c r="D180" s="134">
        <f t="shared" ref="D180:F180" si="44">D181</f>
        <v>0</v>
      </c>
      <c r="E180" s="134">
        <f t="shared" si="44"/>
        <v>0</v>
      </c>
      <c r="F180" s="134">
        <f t="shared" si="44"/>
        <v>0</v>
      </c>
      <c r="G180" s="67"/>
    </row>
    <row r="181" spans="1:8" ht="15.75" hidden="1" customHeight="1" x14ac:dyDescent="0.25">
      <c r="A181" s="211"/>
      <c r="B181" s="166"/>
      <c r="C181" s="135"/>
      <c r="D181" s="93"/>
      <c r="E181" s="93"/>
      <c r="F181" s="93"/>
      <c r="G181" s="67"/>
    </row>
    <row r="182" spans="1:8" ht="42.75" hidden="1" customHeight="1" x14ac:dyDescent="0.25">
      <c r="A182" s="211" t="s">
        <v>172</v>
      </c>
      <c r="B182" s="200" t="s">
        <v>68</v>
      </c>
      <c r="C182" s="66">
        <f t="shared" ref="C182:F183" si="45">C183</f>
        <v>0</v>
      </c>
      <c r="D182" s="66">
        <f t="shared" si="45"/>
        <v>0</v>
      </c>
      <c r="E182" s="66">
        <f t="shared" si="45"/>
        <v>0</v>
      </c>
      <c r="F182" s="66">
        <f t="shared" si="45"/>
        <v>0</v>
      </c>
      <c r="G182" s="53"/>
    </row>
    <row r="183" spans="1:8" ht="25.5" hidden="1" x14ac:dyDescent="0.25">
      <c r="A183" s="211"/>
      <c r="B183" s="213" t="s">
        <v>64</v>
      </c>
      <c r="C183" s="134">
        <f>C184</f>
        <v>0</v>
      </c>
      <c r="D183" s="134">
        <f t="shared" si="45"/>
        <v>0</v>
      </c>
      <c r="E183" s="134">
        <f t="shared" si="45"/>
        <v>0</v>
      </c>
      <c r="F183" s="134">
        <f t="shared" si="45"/>
        <v>0</v>
      </c>
      <c r="G183" s="53"/>
    </row>
    <row r="184" spans="1:8" ht="15.75" hidden="1" x14ac:dyDescent="0.25">
      <c r="A184" s="211"/>
      <c r="B184" s="166"/>
      <c r="C184" s="134"/>
      <c r="D184" s="134"/>
      <c r="E184" s="95"/>
      <c r="F184" s="135"/>
      <c r="G184" s="75"/>
    </row>
    <row r="185" spans="1:8" ht="25.5" hidden="1" x14ac:dyDescent="0.25">
      <c r="A185" s="187" t="s">
        <v>173</v>
      </c>
      <c r="B185" s="184" t="s">
        <v>125</v>
      </c>
      <c r="C185" s="66">
        <f t="shared" ref="C185:F186" si="46">C186</f>
        <v>0</v>
      </c>
      <c r="D185" s="66">
        <f t="shared" si="46"/>
        <v>0</v>
      </c>
      <c r="E185" s="66">
        <f t="shared" si="46"/>
        <v>0</v>
      </c>
      <c r="F185" s="66">
        <f t="shared" si="46"/>
        <v>0</v>
      </c>
      <c r="G185" s="53"/>
    </row>
    <row r="186" spans="1:8" ht="25.5" hidden="1" x14ac:dyDescent="0.25">
      <c r="A186" s="187"/>
      <c r="B186" s="213" t="s">
        <v>64</v>
      </c>
      <c r="C186" s="134">
        <f>C187</f>
        <v>0</v>
      </c>
      <c r="D186" s="134">
        <f t="shared" si="46"/>
        <v>0</v>
      </c>
      <c r="E186" s="134">
        <f t="shared" si="46"/>
        <v>0</v>
      </c>
      <c r="F186" s="134">
        <f t="shared" si="46"/>
        <v>0</v>
      </c>
      <c r="G186" s="53"/>
    </row>
    <row r="187" spans="1:8" ht="105" hidden="1" customHeight="1" x14ac:dyDescent="0.25">
      <c r="A187" s="187"/>
      <c r="B187" s="156"/>
      <c r="C187" s="135"/>
      <c r="D187" s="135"/>
      <c r="E187" s="49"/>
      <c r="F187" s="135"/>
      <c r="G187" s="53"/>
    </row>
    <row r="188" spans="1:8" s="126" customFormat="1" ht="63.75" x14ac:dyDescent="0.25">
      <c r="A188" s="211" t="s">
        <v>307</v>
      </c>
      <c r="B188" s="184" t="s">
        <v>308</v>
      </c>
      <c r="C188" s="66">
        <f>C189</f>
        <v>205000000</v>
      </c>
      <c r="D188" s="66"/>
      <c r="E188" s="66"/>
      <c r="F188" s="66"/>
      <c r="G188" s="124"/>
      <c r="H188" s="125"/>
    </row>
    <row r="189" spans="1:8" s="118" customFormat="1" ht="38.25" x14ac:dyDescent="0.25">
      <c r="A189" s="211" t="s">
        <v>364</v>
      </c>
      <c r="B189" s="212" t="s">
        <v>365</v>
      </c>
      <c r="C189" s="135">
        <v>205000000</v>
      </c>
      <c r="D189" s="135"/>
      <c r="E189" s="135"/>
      <c r="F189" s="135"/>
      <c r="G189" s="96"/>
      <c r="H189" s="117"/>
    </row>
    <row r="190" spans="1:8" s="118" customFormat="1" ht="54.75" customHeight="1" x14ac:dyDescent="0.25">
      <c r="A190" s="155"/>
      <c r="B190" s="213" t="s">
        <v>156</v>
      </c>
      <c r="C190" s="134">
        <v>205000000</v>
      </c>
      <c r="D190" s="134"/>
      <c r="E190" s="134"/>
      <c r="F190" s="134"/>
      <c r="G190" s="96" t="s">
        <v>333</v>
      </c>
      <c r="H190" s="117"/>
    </row>
    <row r="191" spans="1:8" ht="38.25" x14ac:dyDescent="0.25">
      <c r="A191" s="211" t="s">
        <v>23</v>
      </c>
      <c r="B191" s="200" t="s">
        <v>24</v>
      </c>
      <c r="C191" s="66">
        <f>C192</f>
        <v>-116369400</v>
      </c>
      <c r="D191" s="66">
        <f t="shared" ref="D191:F191" si="47">D192</f>
        <v>0</v>
      </c>
      <c r="E191" s="66">
        <f t="shared" si="47"/>
        <v>0</v>
      </c>
      <c r="F191" s="66">
        <f t="shared" si="47"/>
        <v>1046264</v>
      </c>
      <c r="G191" s="53"/>
    </row>
    <row r="192" spans="1:8" ht="38.25" x14ac:dyDescent="0.25">
      <c r="A192" s="211" t="s">
        <v>25</v>
      </c>
      <c r="B192" s="200" t="s">
        <v>26</v>
      </c>
      <c r="C192" s="66">
        <f t="shared" ref="C192:F192" si="48">C193</f>
        <v>-116369400</v>
      </c>
      <c r="D192" s="66">
        <f t="shared" si="48"/>
        <v>0</v>
      </c>
      <c r="E192" s="66">
        <f t="shared" si="48"/>
        <v>0</v>
      </c>
      <c r="F192" s="66">
        <f t="shared" si="48"/>
        <v>1046264</v>
      </c>
      <c r="G192" s="53"/>
    </row>
    <row r="193" spans="1:8" ht="25.5" x14ac:dyDescent="0.25">
      <c r="A193" s="181"/>
      <c r="B193" s="172" t="s">
        <v>27</v>
      </c>
      <c r="C193" s="134">
        <f>C194+C195+C196+C197</f>
        <v>-116369400</v>
      </c>
      <c r="D193" s="134">
        <f t="shared" ref="D193:F193" si="49">D194+D195+D196+D197</f>
        <v>0</v>
      </c>
      <c r="E193" s="134">
        <f t="shared" si="49"/>
        <v>0</v>
      </c>
      <c r="F193" s="134">
        <f t="shared" si="49"/>
        <v>1046264</v>
      </c>
      <c r="G193" s="53"/>
    </row>
    <row r="194" spans="1:8" ht="43.5" customHeight="1" x14ac:dyDescent="0.25">
      <c r="A194" s="201"/>
      <c r="B194" s="173" t="s">
        <v>301</v>
      </c>
      <c r="C194" s="135">
        <f>-121622500+5253100</f>
        <v>-116369400</v>
      </c>
      <c r="D194" s="135"/>
      <c r="E194" s="135"/>
      <c r="F194" s="135"/>
      <c r="G194" s="27" t="s">
        <v>388</v>
      </c>
      <c r="H194" s="6"/>
    </row>
    <row r="195" spans="1:8" s="60" customFormat="1" ht="43.5" customHeight="1" x14ac:dyDescent="0.25">
      <c r="A195" s="201"/>
      <c r="B195" s="208" t="s">
        <v>302</v>
      </c>
      <c r="C195" s="135"/>
      <c r="D195" s="135"/>
      <c r="E195" s="135"/>
      <c r="F195" s="135">
        <f>367047+440498</f>
        <v>807545</v>
      </c>
      <c r="G195" s="144" t="s">
        <v>353</v>
      </c>
      <c r="H195" s="6"/>
    </row>
    <row r="196" spans="1:8" ht="29.25" customHeight="1" x14ac:dyDescent="0.25">
      <c r="A196" s="201"/>
      <c r="B196" s="208" t="s">
        <v>303</v>
      </c>
      <c r="C196" s="135"/>
      <c r="D196" s="135"/>
      <c r="E196" s="135"/>
      <c r="F196" s="135">
        <v>238719</v>
      </c>
      <c r="G196" s="27" t="s">
        <v>326</v>
      </c>
      <c r="H196" s="6"/>
    </row>
    <row r="197" spans="1:8" ht="42.75" hidden="1" customHeight="1" x14ac:dyDescent="0.25">
      <c r="A197" s="201"/>
      <c r="B197" s="208"/>
      <c r="C197" s="135"/>
      <c r="D197" s="135"/>
      <c r="E197" s="135"/>
      <c r="F197" s="135"/>
      <c r="G197" s="27"/>
      <c r="H197" s="6"/>
    </row>
    <row r="198" spans="1:8" ht="15.75" hidden="1" x14ac:dyDescent="0.25">
      <c r="A198" s="201"/>
      <c r="B198" s="208"/>
      <c r="C198" s="135"/>
      <c r="D198" s="135"/>
      <c r="E198" s="135"/>
      <c r="F198" s="135"/>
      <c r="G198" s="27"/>
      <c r="H198" s="6"/>
    </row>
    <row r="199" spans="1:8" ht="64.5" customHeight="1" x14ac:dyDescent="0.25">
      <c r="A199" s="211" t="s">
        <v>203</v>
      </c>
      <c r="B199" s="200" t="s">
        <v>28</v>
      </c>
      <c r="C199" s="66">
        <f>C203+C210+C214+C200</f>
        <v>0</v>
      </c>
      <c r="D199" s="66">
        <f t="shared" ref="D199:F199" si="50">D203+D210+D214+D200</f>
        <v>0</v>
      </c>
      <c r="E199" s="66">
        <f t="shared" si="50"/>
        <v>0</v>
      </c>
      <c r="F199" s="66">
        <f t="shared" si="50"/>
        <v>1429783</v>
      </c>
      <c r="G199" s="53"/>
    </row>
    <row r="200" spans="1:8" ht="38.25" x14ac:dyDescent="0.25">
      <c r="A200" s="211" t="s">
        <v>334</v>
      </c>
      <c r="B200" s="194" t="s">
        <v>238</v>
      </c>
      <c r="C200" s="66">
        <f>C201</f>
        <v>0</v>
      </c>
      <c r="D200" s="66">
        <f t="shared" ref="D200:F201" si="51">D201</f>
        <v>0</v>
      </c>
      <c r="E200" s="66">
        <f t="shared" si="51"/>
        <v>0</v>
      </c>
      <c r="F200" s="66">
        <f t="shared" si="51"/>
        <v>38255</v>
      </c>
      <c r="G200" s="53"/>
    </row>
    <row r="201" spans="1:8" ht="25.5" x14ac:dyDescent="0.25">
      <c r="A201" s="211"/>
      <c r="B201" s="164" t="s">
        <v>29</v>
      </c>
      <c r="C201" s="134">
        <f>C202</f>
        <v>0</v>
      </c>
      <c r="D201" s="134">
        <f t="shared" si="51"/>
        <v>0</v>
      </c>
      <c r="E201" s="134">
        <f t="shared" si="51"/>
        <v>0</v>
      </c>
      <c r="F201" s="134">
        <f t="shared" si="51"/>
        <v>38255</v>
      </c>
      <c r="G201" s="53"/>
    </row>
    <row r="202" spans="1:8" ht="30" customHeight="1" x14ac:dyDescent="0.25">
      <c r="A202" s="211"/>
      <c r="B202" s="200"/>
      <c r="C202" s="66"/>
      <c r="D202" s="66"/>
      <c r="E202" s="66"/>
      <c r="F202" s="135">
        <v>38255</v>
      </c>
      <c r="G202" s="137" t="s">
        <v>337</v>
      </c>
    </row>
    <row r="203" spans="1:8" ht="64.5" customHeight="1" x14ac:dyDescent="0.25">
      <c r="A203" s="211" t="s">
        <v>335</v>
      </c>
      <c r="B203" s="194" t="s">
        <v>74</v>
      </c>
      <c r="C203" s="66">
        <f>C204+C206+C208</f>
        <v>0</v>
      </c>
      <c r="D203" s="66">
        <f t="shared" ref="D203" si="52">D204+D206+D208</f>
        <v>0</v>
      </c>
      <c r="E203" s="66">
        <f t="shared" ref="E203:F203" si="53">E204+E206+E208</f>
        <v>0</v>
      </c>
      <c r="F203" s="66">
        <f t="shared" si="53"/>
        <v>10000</v>
      </c>
      <c r="G203" s="53"/>
    </row>
    <row r="204" spans="1:8" ht="25.5" hidden="1" x14ac:dyDescent="0.25">
      <c r="A204" s="211"/>
      <c r="B204" s="213" t="s">
        <v>43</v>
      </c>
      <c r="C204" s="134">
        <f>C205</f>
        <v>0</v>
      </c>
      <c r="D204" s="134">
        <f t="shared" ref="D204:F204" si="54">D205</f>
        <v>0</v>
      </c>
      <c r="E204" s="134">
        <f t="shared" si="54"/>
        <v>0</v>
      </c>
      <c r="F204" s="134">
        <f t="shared" si="54"/>
        <v>0</v>
      </c>
      <c r="G204" s="53"/>
    </row>
    <row r="205" spans="1:8" ht="15.75" hidden="1" x14ac:dyDescent="0.25">
      <c r="A205" s="211"/>
      <c r="B205" s="213"/>
      <c r="C205" s="134"/>
      <c r="D205" s="134"/>
      <c r="E205" s="134"/>
      <c r="F205" s="134"/>
      <c r="G205" s="97"/>
      <c r="H205" s="4"/>
    </row>
    <row r="206" spans="1:8" ht="25.5" x14ac:dyDescent="0.25">
      <c r="A206" s="211"/>
      <c r="B206" s="172" t="s">
        <v>75</v>
      </c>
      <c r="C206" s="134">
        <f>C207</f>
        <v>0</v>
      </c>
      <c r="D206" s="134">
        <f t="shared" ref="D206:F206" si="55">D207</f>
        <v>0</v>
      </c>
      <c r="E206" s="134">
        <f t="shared" si="55"/>
        <v>0</v>
      </c>
      <c r="F206" s="134">
        <f t="shared" si="55"/>
        <v>10000</v>
      </c>
      <c r="G206" s="53"/>
    </row>
    <row r="207" spans="1:8" ht="30" customHeight="1" x14ac:dyDescent="0.25">
      <c r="A207" s="211"/>
      <c r="B207" s="208"/>
      <c r="C207" s="135"/>
      <c r="D207" s="135"/>
      <c r="E207" s="135"/>
      <c r="F207" s="135">
        <v>10000</v>
      </c>
      <c r="G207" s="53" t="s">
        <v>337</v>
      </c>
    </row>
    <row r="208" spans="1:8" ht="25.5" hidden="1" x14ac:dyDescent="0.25">
      <c r="A208" s="211"/>
      <c r="B208" s="164" t="s">
        <v>29</v>
      </c>
      <c r="C208" s="134">
        <f>C209</f>
        <v>0</v>
      </c>
      <c r="D208" s="134">
        <f t="shared" ref="D208:F208" si="56">D209</f>
        <v>0</v>
      </c>
      <c r="E208" s="134">
        <f t="shared" si="56"/>
        <v>0</v>
      </c>
      <c r="F208" s="134">
        <f t="shared" si="56"/>
        <v>0</v>
      </c>
      <c r="G208" s="53"/>
    </row>
    <row r="209" spans="1:8" ht="15.75" hidden="1" x14ac:dyDescent="0.25">
      <c r="A209" s="211"/>
      <c r="B209" s="208"/>
      <c r="C209" s="135"/>
      <c r="D209" s="135"/>
      <c r="E209" s="135"/>
      <c r="F209" s="135"/>
      <c r="G209" s="57"/>
    </row>
    <row r="210" spans="1:8" ht="66" customHeight="1" x14ac:dyDescent="0.25">
      <c r="A210" s="211" t="s">
        <v>174</v>
      </c>
      <c r="B210" s="194" t="s">
        <v>102</v>
      </c>
      <c r="C210" s="66">
        <f t="shared" ref="C210:F210" si="57">C211</f>
        <v>0</v>
      </c>
      <c r="D210" s="66">
        <f t="shared" si="57"/>
        <v>0</v>
      </c>
      <c r="E210" s="66">
        <f t="shared" si="57"/>
        <v>0</v>
      </c>
      <c r="F210" s="66">
        <f t="shared" si="57"/>
        <v>397092</v>
      </c>
      <c r="G210" s="53"/>
    </row>
    <row r="211" spans="1:8" ht="25.5" x14ac:dyDescent="0.25">
      <c r="A211" s="211"/>
      <c r="B211" s="164" t="s">
        <v>29</v>
      </c>
      <c r="C211" s="134">
        <f t="shared" ref="C211:D211" si="58">SUM(C212:C213)</f>
        <v>0</v>
      </c>
      <c r="D211" s="134">
        <f t="shared" si="58"/>
        <v>0</v>
      </c>
      <c r="E211" s="134">
        <f t="shared" ref="E211:F211" si="59">SUM(E212:E213)</f>
        <v>0</v>
      </c>
      <c r="F211" s="134">
        <f t="shared" si="59"/>
        <v>397092</v>
      </c>
      <c r="G211" s="53"/>
    </row>
    <row r="212" spans="1:8" ht="15.75" hidden="1" x14ac:dyDescent="0.25">
      <c r="A212" s="211"/>
      <c r="B212" s="208"/>
      <c r="C212" s="68"/>
      <c r="D212" s="68"/>
      <c r="E212" s="23"/>
      <c r="F212" s="121"/>
      <c r="G212" s="22"/>
    </row>
    <row r="213" spans="1:8" ht="30" customHeight="1" x14ac:dyDescent="0.25">
      <c r="A213" s="211"/>
      <c r="B213" s="208"/>
      <c r="C213" s="135"/>
      <c r="D213" s="135"/>
      <c r="E213" s="135"/>
      <c r="F213" s="135">
        <f>31200+365892</f>
        <v>397092</v>
      </c>
      <c r="G213" s="137" t="s">
        <v>337</v>
      </c>
    </row>
    <row r="214" spans="1:8" ht="42" customHeight="1" x14ac:dyDescent="0.25">
      <c r="A214" s="211" t="s">
        <v>336</v>
      </c>
      <c r="B214" s="194" t="s">
        <v>126</v>
      </c>
      <c r="C214" s="66">
        <f>C215+C222+C219+C217</f>
        <v>0</v>
      </c>
      <c r="D214" s="66">
        <f t="shared" ref="D214" si="60">D215+D222+D219+D217</f>
        <v>0</v>
      </c>
      <c r="E214" s="66">
        <f t="shared" ref="E214:F214" si="61">E215+E222+E219+E217</f>
        <v>0</v>
      </c>
      <c r="F214" s="66">
        <f t="shared" si="61"/>
        <v>984436</v>
      </c>
      <c r="G214" s="53"/>
    </row>
    <row r="215" spans="1:8" ht="15.75" hidden="1" x14ac:dyDescent="0.25">
      <c r="A215" s="211"/>
      <c r="B215" s="164" t="s">
        <v>34</v>
      </c>
      <c r="C215" s="134">
        <f>C216</f>
        <v>0</v>
      </c>
      <c r="D215" s="134">
        <f t="shared" ref="D215:F215" si="62">D216</f>
        <v>0</v>
      </c>
      <c r="E215" s="134">
        <f t="shared" si="62"/>
        <v>0</v>
      </c>
      <c r="F215" s="134">
        <f t="shared" si="62"/>
        <v>0</v>
      </c>
      <c r="G215" s="53"/>
    </row>
    <row r="216" spans="1:8" ht="15.75" hidden="1" x14ac:dyDescent="0.25">
      <c r="A216" s="211"/>
      <c r="B216" s="208"/>
      <c r="C216" s="135"/>
      <c r="D216" s="135"/>
      <c r="E216" s="135"/>
      <c r="F216" s="135"/>
      <c r="G216" s="53"/>
    </row>
    <row r="217" spans="1:8" ht="51" hidden="1" x14ac:dyDescent="0.25">
      <c r="A217" s="211"/>
      <c r="B217" s="172" t="s">
        <v>137</v>
      </c>
      <c r="C217" s="135">
        <f>C218</f>
        <v>0</v>
      </c>
      <c r="D217" s="135">
        <f t="shared" ref="D217:F217" si="63">D218</f>
        <v>0</v>
      </c>
      <c r="E217" s="135">
        <f t="shared" si="63"/>
        <v>0</v>
      </c>
      <c r="F217" s="135">
        <f t="shared" si="63"/>
        <v>0</v>
      </c>
      <c r="G217" s="53"/>
    </row>
    <row r="218" spans="1:8" ht="15.75" hidden="1" x14ac:dyDescent="0.25">
      <c r="A218" s="211"/>
      <c r="B218" s="208"/>
      <c r="C218" s="135"/>
      <c r="D218" s="135"/>
      <c r="E218" s="135"/>
      <c r="F218" s="135"/>
      <c r="G218" s="27"/>
    </row>
    <row r="219" spans="1:8" ht="25.5" hidden="1" x14ac:dyDescent="0.25">
      <c r="A219" s="211"/>
      <c r="B219" s="172" t="s">
        <v>75</v>
      </c>
      <c r="C219" s="134">
        <f>C220</f>
        <v>0</v>
      </c>
      <c r="D219" s="134">
        <f t="shared" ref="D219:F219" si="64">D220</f>
        <v>0</v>
      </c>
      <c r="E219" s="134">
        <f t="shared" si="64"/>
        <v>0</v>
      </c>
      <c r="F219" s="134">
        <f t="shared" si="64"/>
        <v>0</v>
      </c>
      <c r="G219" s="53"/>
    </row>
    <row r="220" spans="1:8" ht="15.75" hidden="1" x14ac:dyDescent="0.25">
      <c r="A220" s="211"/>
      <c r="B220" s="208"/>
      <c r="C220" s="135"/>
      <c r="D220" s="135"/>
      <c r="E220" s="135"/>
      <c r="F220" s="135"/>
      <c r="G220" s="53"/>
    </row>
    <row r="221" spans="1:8" ht="15.75" hidden="1" x14ac:dyDescent="0.25">
      <c r="A221" s="211"/>
      <c r="B221" s="208"/>
      <c r="C221" s="135"/>
      <c r="D221" s="135"/>
      <c r="E221" s="135"/>
      <c r="F221" s="135"/>
      <c r="G221" s="53"/>
    </row>
    <row r="222" spans="1:8" ht="25.5" x14ac:dyDescent="0.25">
      <c r="A222" s="211"/>
      <c r="B222" s="164" t="s">
        <v>29</v>
      </c>
      <c r="C222" s="134">
        <f>C223+C224+C225+C226+C227</f>
        <v>0</v>
      </c>
      <c r="D222" s="134">
        <f t="shared" ref="D222" si="65">D223+D224+D225+D226+D227</f>
        <v>0</v>
      </c>
      <c r="E222" s="134">
        <f t="shared" ref="E222:F222" si="66">E223+E224+E225+E226+E227</f>
        <v>0</v>
      </c>
      <c r="F222" s="134">
        <f t="shared" si="66"/>
        <v>984436</v>
      </c>
      <c r="G222" s="53"/>
    </row>
    <row r="223" spans="1:8" s="63" customFormat="1" ht="30.75" customHeight="1" x14ac:dyDescent="0.25">
      <c r="A223" s="211"/>
      <c r="B223" s="208"/>
      <c r="C223" s="68"/>
      <c r="D223" s="68"/>
      <c r="E223" s="135"/>
      <c r="F223" s="135">
        <f>200000+784436</f>
        <v>984436</v>
      </c>
      <c r="G223" s="144" t="s">
        <v>353</v>
      </c>
      <c r="H223" s="62"/>
    </row>
    <row r="224" spans="1:8" ht="15.75" hidden="1" x14ac:dyDescent="0.25">
      <c r="A224" s="211"/>
      <c r="B224" s="208"/>
      <c r="C224" s="135"/>
      <c r="D224" s="135"/>
      <c r="E224" s="135"/>
      <c r="F224" s="135"/>
      <c r="G224" s="53"/>
    </row>
    <row r="225" spans="1:7" ht="15.75" hidden="1" x14ac:dyDescent="0.25">
      <c r="A225" s="211"/>
      <c r="B225" s="208"/>
      <c r="C225" s="135"/>
      <c r="D225" s="135"/>
      <c r="E225" s="135"/>
      <c r="F225" s="135"/>
      <c r="G225" s="53"/>
    </row>
    <row r="226" spans="1:7" ht="15.75" hidden="1" x14ac:dyDescent="0.25">
      <c r="A226" s="211"/>
      <c r="B226" s="208"/>
      <c r="C226" s="135"/>
      <c r="D226" s="135"/>
      <c r="E226" s="135"/>
      <c r="F226" s="135"/>
      <c r="G226" s="53"/>
    </row>
    <row r="227" spans="1:7" ht="15.75" hidden="1" x14ac:dyDescent="0.25">
      <c r="A227" s="211"/>
      <c r="B227" s="164"/>
      <c r="C227" s="134"/>
      <c r="D227" s="134"/>
      <c r="E227" s="134"/>
      <c r="F227" s="134"/>
      <c r="G227" s="53"/>
    </row>
    <row r="228" spans="1:7" ht="79.5" customHeight="1" x14ac:dyDescent="0.25">
      <c r="A228" s="211" t="s">
        <v>175</v>
      </c>
      <c r="B228" s="200" t="s">
        <v>30</v>
      </c>
      <c r="C228" s="66">
        <f t="shared" ref="C228:D228" si="67">C229+C232+C237</f>
        <v>0</v>
      </c>
      <c r="D228" s="66">
        <f t="shared" si="67"/>
        <v>0</v>
      </c>
      <c r="E228" s="66">
        <f t="shared" ref="E228:F228" si="68">E229+E232+E237</f>
        <v>0</v>
      </c>
      <c r="F228" s="66">
        <f t="shared" si="68"/>
        <v>388758</v>
      </c>
      <c r="G228" s="53"/>
    </row>
    <row r="229" spans="1:7" ht="89.25" hidden="1" x14ac:dyDescent="0.25">
      <c r="A229" s="211" t="s">
        <v>103</v>
      </c>
      <c r="B229" s="194" t="s">
        <v>104</v>
      </c>
      <c r="C229" s="66">
        <f t="shared" ref="C229:F230" si="69">C230</f>
        <v>0</v>
      </c>
      <c r="D229" s="66">
        <f t="shared" si="69"/>
        <v>0</v>
      </c>
      <c r="E229" s="66">
        <f t="shared" si="69"/>
        <v>0</v>
      </c>
      <c r="F229" s="66">
        <f t="shared" si="69"/>
        <v>0</v>
      </c>
      <c r="G229" s="53"/>
    </row>
    <row r="230" spans="1:7" ht="25.5" hidden="1" x14ac:dyDescent="0.25">
      <c r="A230" s="211"/>
      <c r="B230" s="172" t="s">
        <v>33</v>
      </c>
      <c r="C230" s="134">
        <f t="shared" si="69"/>
        <v>0</v>
      </c>
      <c r="D230" s="134">
        <f t="shared" si="69"/>
        <v>0</v>
      </c>
      <c r="E230" s="134">
        <f>E231</f>
        <v>0</v>
      </c>
      <c r="F230" s="134">
        <f t="shared" si="69"/>
        <v>0</v>
      </c>
      <c r="G230" s="53"/>
    </row>
    <row r="231" spans="1:7" ht="15.75" hidden="1" x14ac:dyDescent="0.25">
      <c r="A231" s="211"/>
      <c r="B231" s="172"/>
      <c r="C231" s="134"/>
      <c r="D231" s="134"/>
      <c r="E231" s="134"/>
      <c r="F231" s="134"/>
      <c r="G231" s="67"/>
    </row>
    <row r="232" spans="1:7" ht="54.75" customHeight="1" x14ac:dyDescent="0.25">
      <c r="A232" s="211" t="s">
        <v>31</v>
      </c>
      <c r="B232" s="200" t="s">
        <v>127</v>
      </c>
      <c r="C232" s="66">
        <f t="shared" ref="C232:F232" si="70">C233</f>
        <v>0</v>
      </c>
      <c r="D232" s="66">
        <f t="shared" si="70"/>
        <v>0</v>
      </c>
      <c r="E232" s="66">
        <f t="shared" si="70"/>
        <v>0</v>
      </c>
      <c r="F232" s="66">
        <f t="shared" si="70"/>
        <v>388758</v>
      </c>
      <c r="G232" s="53"/>
    </row>
    <row r="233" spans="1:7" ht="25.5" x14ac:dyDescent="0.25">
      <c r="A233" s="211"/>
      <c r="B233" s="164" t="s">
        <v>29</v>
      </c>
      <c r="C233" s="134">
        <f t="shared" ref="C233:D233" si="71">SUM(C234:C236)</f>
        <v>0</v>
      </c>
      <c r="D233" s="134">
        <f t="shared" si="71"/>
        <v>0</v>
      </c>
      <c r="E233" s="134">
        <f t="shared" ref="E233:F233" si="72">SUM(E234:E236)</f>
        <v>0</v>
      </c>
      <c r="F233" s="134">
        <f t="shared" si="72"/>
        <v>388758</v>
      </c>
      <c r="G233" s="98"/>
    </row>
    <row r="234" spans="1:7" ht="29.25" customHeight="1" x14ac:dyDescent="0.25">
      <c r="A234" s="211"/>
      <c r="B234" s="208"/>
      <c r="C234" s="68"/>
      <c r="D234" s="68"/>
      <c r="E234" s="134"/>
      <c r="F234" s="134">
        <f>232541+156217</f>
        <v>388758</v>
      </c>
      <c r="G234" s="137" t="s">
        <v>337</v>
      </c>
    </row>
    <row r="235" spans="1:7" ht="15.75" hidden="1" x14ac:dyDescent="0.25">
      <c r="A235" s="211"/>
      <c r="B235" s="154"/>
      <c r="C235" s="135"/>
      <c r="D235" s="135"/>
      <c r="E235" s="134"/>
      <c r="F235" s="134"/>
      <c r="G235" s="53"/>
    </row>
    <row r="236" spans="1:7" ht="15.75" hidden="1" x14ac:dyDescent="0.25">
      <c r="A236" s="211"/>
      <c r="B236" s="154"/>
      <c r="C236" s="135"/>
      <c r="D236" s="135"/>
      <c r="E236" s="135"/>
      <c r="F236" s="135"/>
      <c r="G236" s="53"/>
    </row>
    <row r="237" spans="1:7" ht="38.25" hidden="1" x14ac:dyDescent="0.25">
      <c r="A237" s="211" t="s">
        <v>159</v>
      </c>
      <c r="B237" s="200" t="s">
        <v>160</v>
      </c>
      <c r="C237" s="66">
        <f>C238</f>
        <v>0</v>
      </c>
      <c r="D237" s="66">
        <f t="shared" ref="D237:F238" si="73">D238</f>
        <v>0</v>
      </c>
      <c r="E237" s="66">
        <f t="shared" si="73"/>
        <v>0</v>
      </c>
      <c r="F237" s="66">
        <f t="shared" si="73"/>
        <v>0</v>
      </c>
      <c r="G237" s="53"/>
    </row>
    <row r="238" spans="1:7" ht="25.5" hidden="1" x14ac:dyDescent="0.25">
      <c r="A238" s="211"/>
      <c r="B238" s="172" t="s">
        <v>29</v>
      </c>
      <c r="C238" s="134">
        <f>C239</f>
        <v>0</v>
      </c>
      <c r="D238" s="134">
        <f t="shared" si="73"/>
        <v>0</v>
      </c>
      <c r="E238" s="134">
        <f t="shared" si="73"/>
        <v>0</v>
      </c>
      <c r="F238" s="134">
        <f t="shared" si="73"/>
        <v>0</v>
      </c>
      <c r="G238" s="53"/>
    </row>
    <row r="239" spans="1:7" ht="15.75" hidden="1" x14ac:dyDescent="0.25">
      <c r="A239" s="211"/>
      <c r="B239" s="154"/>
      <c r="C239" s="135"/>
      <c r="D239" s="135"/>
      <c r="E239" s="135"/>
      <c r="F239" s="135"/>
      <c r="G239" s="53"/>
    </row>
    <row r="240" spans="1:7" ht="38.25" x14ac:dyDescent="0.25">
      <c r="A240" s="211" t="s">
        <v>176</v>
      </c>
      <c r="B240" s="147" t="s">
        <v>12</v>
      </c>
      <c r="C240" s="99">
        <f>C241+C251+C256+C259</f>
        <v>0</v>
      </c>
      <c r="D240" s="99">
        <f t="shared" ref="D240:F240" si="74">D241+D251+D256+D259</f>
        <v>0</v>
      </c>
      <c r="E240" s="99">
        <f t="shared" si="74"/>
        <v>20000000</v>
      </c>
      <c r="F240" s="99">
        <f t="shared" si="74"/>
        <v>2699164</v>
      </c>
      <c r="G240" s="100"/>
    </row>
    <row r="241" spans="1:8" ht="38.25" x14ac:dyDescent="0.25">
      <c r="A241" s="211" t="s">
        <v>177</v>
      </c>
      <c r="B241" s="200" t="s">
        <v>58</v>
      </c>
      <c r="C241" s="66">
        <f t="shared" ref="C241:F241" si="75">C242</f>
        <v>0</v>
      </c>
      <c r="D241" s="66">
        <f t="shared" si="75"/>
        <v>0</v>
      </c>
      <c r="E241" s="66">
        <f t="shared" si="75"/>
        <v>20000000</v>
      </c>
      <c r="F241" s="66">
        <f t="shared" si="75"/>
        <v>1016762</v>
      </c>
      <c r="G241" s="86"/>
    </row>
    <row r="242" spans="1:8" ht="15.75" x14ac:dyDescent="0.25">
      <c r="A242" s="211"/>
      <c r="B242" s="213" t="s">
        <v>2</v>
      </c>
      <c r="C242" s="134">
        <f t="shared" ref="C242:D242" si="76">SUM(C243:C250)</f>
        <v>0</v>
      </c>
      <c r="D242" s="134">
        <f t="shared" si="76"/>
        <v>0</v>
      </c>
      <c r="E242" s="134">
        <f t="shared" ref="E242:F242" si="77">SUM(E243:E250)</f>
        <v>20000000</v>
      </c>
      <c r="F242" s="134">
        <f t="shared" si="77"/>
        <v>1016762</v>
      </c>
      <c r="G242" s="86"/>
    </row>
    <row r="243" spans="1:8" s="118" customFormat="1" ht="42.75" customHeight="1" x14ac:dyDescent="0.25">
      <c r="A243" s="211"/>
      <c r="B243" s="213"/>
      <c r="C243" s="134"/>
      <c r="D243" s="134"/>
      <c r="E243" s="135">
        <v>20000000</v>
      </c>
      <c r="F243" s="135"/>
      <c r="G243" s="145" t="s">
        <v>354</v>
      </c>
      <c r="H243" s="117"/>
    </row>
    <row r="244" spans="1:8" s="118" customFormat="1" ht="41.25" hidden="1" customHeight="1" x14ac:dyDescent="0.25">
      <c r="A244" s="211"/>
      <c r="B244" s="213"/>
      <c r="C244" s="134"/>
      <c r="D244" s="134"/>
      <c r="E244" s="135"/>
      <c r="F244" s="135"/>
      <c r="G244" s="101"/>
      <c r="H244" s="37"/>
    </row>
    <row r="245" spans="1:8" s="118" customFormat="1" ht="15.75" hidden="1" x14ac:dyDescent="0.25">
      <c r="A245" s="211"/>
      <c r="B245" s="213"/>
      <c r="C245" s="134"/>
      <c r="D245" s="134"/>
      <c r="E245" s="135"/>
      <c r="F245" s="135"/>
      <c r="G245" s="27"/>
      <c r="H245" s="117"/>
    </row>
    <row r="246" spans="1:8" s="118" customFormat="1" ht="42" hidden="1" customHeight="1" x14ac:dyDescent="0.25">
      <c r="A246" s="211"/>
      <c r="B246" s="208"/>
      <c r="C246" s="134"/>
      <c r="D246" s="134"/>
      <c r="E246" s="135"/>
      <c r="F246" s="135"/>
      <c r="G246" s="137"/>
      <c r="H246" s="117"/>
    </row>
    <row r="247" spans="1:8" ht="30.75" customHeight="1" x14ac:dyDescent="0.25">
      <c r="A247" s="211"/>
      <c r="B247" s="213"/>
      <c r="C247" s="134"/>
      <c r="D247" s="134"/>
      <c r="E247" s="135"/>
      <c r="F247" s="135">
        <v>1016762</v>
      </c>
      <c r="G247" s="137" t="s">
        <v>337</v>
      </c>
    </row>
    <row r="248" spans="1:8" ht="27" hidden="1" customHeight="1" x14ac:dyDescent="0.25">
      <c r="A248" s="211"/>
      <c r="B248" s="213"/>
      <c r="C248" s="134"/>
      <c r="D248" s="134"/>
      <c r="E248" s="135"/>
      <c r="F248" s="135"/>
      <c r="G248" s="27"/>
      <c r="H248" s="6"/>
    </row>
    <row r="249" spans="1:8" ht="28.5" hidden="1" customHeight="1" x14ac:dyDescent="0.25">
      <c r="A249" s="211"/>
      <c r="B249" s="213"/>
      <c r="C249" s="135"/>
      <c r="D249" s="135"/>
      <c r="E249" s="135"/>
      <c r="F249" s="135"/>
      <c r="G249" s="27"/>
      <c r="H249" s="6"/>
    </row>
    <row r="250" spans="1:8" ht="15.75" hidden="1" x14ac:dyDescent="0.25">
      <c r="A250" s="211"/>
      <c r="B250" s="213"/>
      <c r="C250" s="135"/>
      <c r="D250" s="135"/>
      <c r="E250" s="135"/>
      <c r="F250" s="135"/>
      <c r="G250" s="27"/>
      <c r="H250" s="6"/>
    </row>
    <row r="251" spans="1:8" ht="42" customHeight="1" x14ac:dyDescent="0.25">
      <c r="A251" s="211" t="s">
        <v>178</v>
      </c>
      <c r="B251" s="147" t="s">
        <v>13</v>
      </c>
      <c r="C251" s="99">
        <f>C252</f>
        <v>0</v>
      </c>
      <c r="D251" s="99">
        <f t="shared" ref="D251:F251" si="78">D252</f>
        <v>0</v>
      </c>
      <c r="E251" s="99">
        <f t="shared" si="78"/>
        <v>0</v>
      </c>
      <c r="F251" s="99">
        <f t="shared" si="78"/>
        <v>1560697</v>
      </c>
      <c r="G251" s="22"/>
    </row>
    <row r="252" spans="1:8" ht="15.75" x14ac:dyDescent="0.25">
      <c r="A252" s="211"/>
      <c r="B252" s="213" t="s">
        <v>155</v>
      </c>
      <c r="C252" s="52">
        <f>C253+C254+C255</f>
        <v>0</v>
      </c>
      <c r="D252" s="52">
        <f t="shared" ref="D252" si="79">D253+D254+D255</f>
        <v>0</v>
      </c>
      <c r="E252" s="52">
        <f t="shared" ref="E252:F252" si="80">E253+E254+E255</f>
        <v>0</v>
      </c>
      <c r="F252" s="52">
        <f t="shared" si="80"/>
        <v>1560697</v>
      </c>
      <c r="G252" s="53"/>
    </row>
    <row r="253" spans="1:8" ht="39.75" customHeight="1" x14ac:dyDescent="0.25">
      <c r="A253" s="177"/>
      <c r="B253" s="208"/>
      <c r="C253" s="64"/>
      <c r="D253" s="64"/>
      <c r="E253" s="64"/>
      <c r="F253" s="64">
        <v>1560697</v>
      </c>
      <c r="G253" s="53" t="s">
        <v>325</v>
      </c>
    </row>
    <row r="254" spans="1:8" ht="15.75" hidden="1" x14ac:dyDescent="0.25">
      <c r="A254" s="177"/>
      <c r="B254" s="166"/>
      <c r="C254" s="64"/>
      <c r="D254" s="64"/>
      <c r="E254" s="64"/>
      <c r="F254" s="64"/>
      <c r="G254" s="53"/>
    </row>
    <row r="255" spans="1:8" ht="15.75" hidden="1" x14ac:dyDescent="0.25">
      <c r="A255" s="211"/>
      <c r="B255" s="166"/>
      <c r="C255" s="52"/>
      <c r="D255" s="52"/>
      <c r="E255" s="52"/>
      <c r="F255" s="52"/>
      <c r="G255" s="53"/>
    </row>
    <row r="256" spans="1:8" ht="25.5" x14ac:dyDescent="0.25">
      <c r="A256" s="211" t="s">
        <v>179</v>
      </c>
      <c r="B256" s="147" t="s">
        <v>145</v>
      </c>
      <c r="C256" s="99">
        <f>C257</f>
        <v>0</v>
      </c>
      <c r="D256" s="99">
        <f t="shared" ref="D256:F257" si="81">D257</f>
        <v>0</v>
      </c>
      <c r="E256" s="99">
        <f t="shared" si="81"/>
        <v>0</v>
      </c>
      <c r="F256" s="99">
        <f t="shared" si="81"/>
        <v>90461</v>
      </c>
      <c r="G256" s="22"/>
    </row>
    <row r="257" spans="1:8" ht="25.5" x14ac:dyDescent="0.25">
      <c r="A257" s="198"/>
      <c r="B257" s="202" t="s">
        <v>64</v>
      </c>
      <c r="C257" s="64">
        <f>C258</f>
        <v>0</v>
      </c>
      <c r="D257" s="64">
        <f t="shared" si="81"/>
        <v>0</v>
      </c>
      <c r="E257" s="64">
        <f t="shared" si="81"/>
        <v>0</v>
      </c>
      <c r="F257" s="52">
        <f t="shared" si="81"/>
        <v>90461</v>
      </c>
      <c r="G257" s="53"/>
    </row>
    <row r="258" spans="1:8" ht="57" customHeight="1" x14ac:dyDescent="0.25">
      <c r="A258" s="177"/>
      <c r="B258" s="166" t="s">
        <v>258</v>
      </c>
      <c r="C258" s="64"/>
      <c r="D258" s="64"/>
      <c r="E258" s="64"/>
      <c r="F258" s="64">
        <v>90461</v>
      </c>
      <c r="G258" s="146" t="s">
        <v>347</v>
      </c>
    </row>
    <row r="259" spans="1:8" s="63" customFormat="1" ht="53.25" customHeight="1" x14ac:dyDescent="0.25">
      <c r="A259" s="211" t="s">
        <v>305</v>
      </c>
      <c r="B259" s="147" t="s">
        <v>306</v>
      </c>
      <c r="C259" s="64"/>
      <c r="D259" s="64"/>
      <c r="E259" s="59"/>
      <c r="F259" s="59">
        <f>F260</f>
        <v>31244</v>
      </c>
      <c r="G259" s="58"/>
      <c r="H259" s="62"/>
    </row>
    <row r="260" spans="1:8" s="60" customFormat="1" ht="30" customHeight="1" x14ac:dyDescent="0.25">
      <c r="A260" s="177"/>
      <c r="B260" s="213" t="s">
        <v>121</v>
      </c>
      <c r="C260" s="64"/>
      <c r="D260" s="64"/>
      <c r="E260" s="52"/>
      <c r="F260" s="52">
        <f>F261</f>
        <v>31244</v>
      </c>
      <c r="G260" s="58"/>
      <c r="H260" s="61"/>
    </row>
    <row r="261" spans="1:8" s="63" customFormat="1" ht="32.25" customHeight="1" x14ac:dyDescent="0.25">
      <c r="A261" s="177"/>
      <c r="B261" s="166"/>
      <c r="C261" s="64"/>
      <c r="D261" s="64"/>
      <c r="E261" s="64"/>
      <c r="F261" s="64">
        <v>31244</v>
      </c>
      <c r="G261" s="137" t="s">
        <v>337</v>
      </c>
      <c r="H261" s="62"/>
    </row>
    <row r="262" spans="1:8" ht="38.25" hidden="1" x14ac:dyDescent="0.25">
      <c r="A262" s="211" t="s">
        <v>180</v>
      </c>
      <c r="B262" s="200" t="s">
        <v>69</v>
      </c>
      <c r="C262" s="66">
        <f>C268+C263</f>
        <v>0</v>
      </c>
      <c r="D262" s="66">
        <f t="shared" ref="D262" si="82">D268+D263</f>
        <v>0</v>
      </c>
      <c r="E262" s="66">
        <f t="shared" ref="E262:F262" si="83">E268+E263</f>
        <v>0</v>
      </c>
      <c r="F262" s="66">
        <f t="shared" si="83"/>
        <v>0</v>
      </c>
      <c r="G262" s="53"/>
    </row>
    <row r="263" spans="1:8" ht="63.75" hidden="1" x14ac:dyDescent="0.25">
      <c r="A263" s="187" t="s">
        <v>128</v>
      </c>
      <c r="B263" s="200" t="s">
        <v>95</v>
      </c>
      <c r="C263" s="66">
        <f t="shared" ref="C263:F263" si="84">C264</f>
        <v>0</v>
      </c>
      <c r="D263" s="66">
        <f t="shared" si="84"/>
        <v>0</v>
      </c>
      <c r="E263" s="66">
        <f t="shared" si="84"/>
        <v>0</v>
      </c>
      <c r="F263" s="66">
        <f t="shared" si="84"/>
        <v>0</v>
      </c>
      <c r="G263" s="53"/>
    </row>
    <row r="264" spans="1:8" ht="38.25" hidden="1" x14ac:dyDescent="0.25">
      <c r="A264" s="187"/>
      <c r="B264" s="213" t="s">
        <v>119</v>
      </c>
      <c r="C264" s="134">
        <f>C265+C267+C266</f>
        <v>0</v>
      </c>
      <c r="D264" s="134">
        <f t="shared" ref="D264" si="85">D265+D267+D266</f>
        <v>0</v>
      </c>
      <c r="E264" s="134">
        <f>E265+E267+E266</f>
        <v>0</v>
      </c>
      <c r="F264" s="134">
        <f t="shared" ref="F264" si="86">F265+F267+F266</f>
        <v>0</v>
      </c>
      <c r="G264" s="53"/>
    </row>
    <row r="265" spans="1:8" s="55" customFormat="1" ht="15.75" hidden="1" x14ac:dyDescent="0.25">
      <c r="A265" s="187"/>
      <c r="B265" s="170"/>
      <c r="C265" s="135"/>
      <c r="D265" s="135"/>
      <c r="E265" s="135"/>
      <c r="F265" s="135"/>
      <c r="G265" s="53"/>
      <c r="H265" s="54"/>
    </row>
    <row r="266" spans="1:8" ht="15.75" hidden="1" x14ac:dyDescent="0.25">
      <c r="A266" s="187"/>
      <c r="B266" s="170"/>
      <c r="C266" s="135"/>
      <c r="D266" s="135"/>
      <c r="E266" s="135"/>
      <c r="F266" s="135"/>
      <c r="G266" s="53"/>
    </row>
    <row r="267" spans="1:8" ht="15.75" hidden="1" x14ac:dyDescent="0.25">
      <c r="A267" s="187"/>
      <c r="B267" s="208"/>
      <c r="C267" s="135"/>
      <c r="D267" s="135"/>
      <c r="E267" s="135"/>
      <c r="F267" s="135"/>
      <c r="G267" s="53"/>
    </row>
    <row r="268" spans="1:8" ht="51" hidden="1" x14ac:dyDescent="0.25">
      <c r="A268" s="211" t="s">
        <v>181</v>
      </c>
      <c r="B268" s="200" t="s">
        <v>70</v>
      </c>
      <c r="C268" s="66">
        <f>C269</f>
        <v>0</v>
      </c>
      <c r="D268" s="66">
        <f t="shared" ref="D268:F268" si="87">D269</f>
        <v>0</v>
      </c>
      <c r="E268" s="66">
        <f t="shared" si="87"/>
        <v>0</v>
      </c>
      <c r="F268" s="66">
        <f t="shared" si="87"/>
        <v>0</v>
      </c>
      <c r="G268" s="53"/>
    </row>
    <row r="269" spans="1:8" ht="38.25" hidden="1" x14ac:dyDescent="0.25">
      <c r="A269" s="187"/>
      <c r="B269" s="213" t="s">
        <v>119</v>
      </c>
      <c r="C269" s="134">
        <f>C270+C271</f>
        <v>0</v>
      </c>
      <c r="D269" s="134">
        <f t="shared" ref="D269" si="88">D270+D271</f>
        <v>0</v>
      </c>
      <c r="E269" s="134">
        <f t="shared" ref="E269:F269" si="89">E270+E271</f>
        <v>0</v>
      </c>
      <c r="F269" s="134">
        <f t="shared" si="89"/>
        <v>0</v>
      </c>
      <c r="G269" s="86"/>
    </row>
    <row r="270" spans="1:8" ht="15.75" hidden="1" x14ac:dyDescent="0.25">
      <c r="A270" s="187"/>
      <c r="B270" s="188"/>
      <c r="C270" s="135"/>
      <c r="D270" s="135"/>
      <c r="E270" s="135"/>
      <c r="F270" s="135"/>
      <c r="G270" s="53"/>
    </row>
    <row r="271" spans="1:8" ht="15.75" hidden="1" x14ac:dyDescent="0.25">
      <c r="A271" s="211"/>
      <c r="B271" s="208"/>
      <c r="C271" s="135"/>
      <c r="D271" s="135"/>
      <c r="E271" s="135"/>
      <c r="F271" s="135"/>
      <c r="G271" s="53"/>
    </row>
    <row r="272" spans="1:8" ht="38.25" hidden="1" x14ac:dyDescent="0.25">
      <c r="A272" s="211" t="s">
        <v>182</v>
      </c>
      <c r="B272" s="212" t="s">
        <v>59</v>
      </c>
      <c r="C272" s="66">
        <f t="shared" ref="C272:D272" si="90">C273+C281</f>
        <v>0</v>
      </c>
      <c r="D272" s="66">
        <f t="shared" si="90"/>
        <v>0</v>
      </c>
      <c r="E272" s="66">
        <f t="shared" ref="E272:F272" si="91">E273+E281</f>
        <v>0</v>
      </c>
      <c r="F272" s="66">
        <f t="shared" si="91"/>
        <v>0</v>
      </c>
      <c r="G272" s="53"/>
    </row>
    <row r="273" spans="1:8" ht="38.25" hidden="1" x14ac:dyDescent="0.25">
      <c r="A273" s="211" t="s">
        <v>183</v>
      </c>
      <c r="B273" s="159" t="s">
        <v>60</v>
      </c>
      <c r="C273" s="74">
        <f t="shared" ref="C273:F273" si="92">C274</f>
        <v>0</v>
      </c>
      <c r="D273" s="74">
        <f t="shared" si="92"/>
        <v>0</v>
      </c>
      <c r="E273" s="74">
        <f t="shared" si="92"/>
        <v>0</v>
      </c>
      <c r="F273" s="74">
        <f t="shared" si="92"/>
        <v>0</v>
      </c>
      <c r="G273" s="53"/>
    </row>
    <row r="274" spans="1:8" ht="38.25" hidden="1" x14ac:dyDescent="0.25">
      <c r="A274" s="160"/>
      <c r="B274" s="213" t="s">
        <v>157</v>
      </c>
      <c r="C274" s="121">
        <f t="shared" ref="C274:D274" si="93">SUM(C275:C280)</f>
        <v>0</v>
      </c>
      <c r="D274" s="121">
        <f t="shared" si="93"/>
        <v>0</v>
      </c>
      <c r="E274" s="121">
        <f t="shared" ref="E274:F274" si="94">SUM(E275:E280)</f>
        <v>0</v>
      </c>
      <c r="F274" s="121">
        <f t="shared" si="94"/>
        <v>0</v>
      </c>
      <c r="G274" s="102"/>
    </row>
    <row r="275" spans="1:8" ht="15.75" hidden="1" x14ac:dyDescent="0.25">
      <c r="A275" s="211"/>
      <c r="B275" s="214"/>
      <c r="C275" s="23"/>
      <c r="D275" s="23"/>
      <c r="E275" s="135"/>
      <c r="F275" s="135"/>
      <c r="G275" s="27"/>
      <c r="H275" s="6"/>
    </row>
    <row r="276" spans="1:8" ht="15.75" hidden="1" x14ac:dyDescent="0.25">
      <c r="A276" s="211"/>
      <c r="B276" s="214"/>
      <c r="C276" s="77"/>
      <c r="D276" s="77"/>
      <c r="E276" s="135"/>
      <c r="F276" s="135"/>
      <c r="G276" s="27"/>
      <c r="H276" s="6"/>
    </row>
    <row r="277" spans="1:8" ht="15.75" hidden="1" x14ac:dyDescent="0.25">
      <c r="A277" s="211"/>
      <c r="B277" s="214"/>
      <c r="C277" s="23"/>
      <c r="D277" s="119"/>
      <c r="E277" s="135"/>
      <c r="F277" s="135"/>
      <c r="G277" s="27"/>
      <c r="H277" s="6"/>
    </row>
    <row r="278" spans="1:8" ht="15.75" hidden="1" x14ac:dyDescent="0.25">
      <c r="A278" s="211"/>
      <c r="B278" s="214"/>
      <c r="C278" s="77"/>
      <c r="D278" s="77"/>
      <c r="E278" s="135"/>
      <c r="F278" s="135"/>
      <c r="G278" s="27"/>
      <c r="H278" s="6"/>
    </row>
    <row r="279" spans="1:8" ht="15.75" hidden="1" x14ac:dyDescent="0.25">
      <c r="A279" s="211"/>
      <c r="B279" s="214"/>
      <c r="C279" s="77"/>
      <c r="D279" s="77"/>
      <c r="E279" s="135"/>
      <c r="F279" s="135"/>
      <c r="G279" s="27"/>
      <c r="H279" s="6"/>
    </row>
    <row r="280" spans="1:8" ht="15.75" hidden="1" x14ac:dyDescent="0.25">
      <c r="A280" s="211"/>
      <c r="B280" s="214"/>
      <c r="C280" s="77"/>
      <c r="D280" s="77"/>
      <c r="E280" s="135"/>
      <c r="F280" s="135"/>
      <c r="G280" s="27"/>
      <c r="H280" s="6"/>
    </row>
    <row r="281" spans="1:8" ht="51" hidden="1" x14ac:dyDescent="0.25">
      <c r="A281" s="211" t="s">
        <v>184</v>
      </c>
      <c r="B281" s="159" t="s">
        <v>61</v>
      </c>
      <c r="C281" s="66">
        <f>+C284+C282</f>
        <v>0</v>
      </c>
      <c r="D281" s="66">
        <f t="shared" ref="D281" si="95">+D284+D282</f>
        <v>0</v>
      </c>
      <c r="E281" s="66">
        <f t="shared" ref="E281:F281" si="96">+E284+E282</f>
        <v>0</v>
      </c>
      <c r="F281" s="66">
        <f t="shared" si="96"/>
        <v>0</v>
      </c>
      <c r="G281" s="86"/>
    </row>
    <row r="282" spans="1:8" ht="38.25" hidden="1" x14ac:dyDescent="0.25">
      <c r="A282" s="187"/>
      <c r="B282" s="213" t="s">
        <v>157</v>
      </c>
      <c r="C282" s="135">
        <f t="shared" ref="C282:F282" si="97">C283</f>
        <v>0</v>
      </c>
      <c r="D282" s="135">
        <f t="shared" si="97"/>
        <v>0</v>
      </c>
      <c r="E282" s="135">
        <f t="shared" si="97"/>
        <v>0</v>
      </c>
      <c r="F282" s="135">
        <f t="shared" si="97"/>
        <v>0</v>
      </c>
      <c r="G282" s="27"/>
    </row>
    <row r="283" spans="1:8" ht="15.75" hidden="1" x14ac:dyDescent="0.25">
      <c r="A283" s="187"/>
      <c r="B283" s="214"/>
      <c r="C283" s="135"/>
      <c r="D283" s="135"/>
      <c r="E283" s="135"/>
      <c r="F283" s="135"/>
      <c r="G283" s="27"/>
      <c r="H283" s="6"/>
    </row>
    <row r="284" spans="1:8" ht="25.5" hidden="1" x14ac:dyDescent="0.25">
      <c r="A284" s="187"/>
      <c r="B284" s="213" t="s">
        <v>64</v>
      </c>
      <c r="C284" s="134">
        <f t="shared" ref="C284:D284" si="98">C285</f>
        <v>0</v>
      </c>
      <c r="D284" s="134">
        <f t="shared" si="98"/>
        <v>0</v>
      </c>
      <c r="E284" s="134"/>
      <c r="F284" s="134"/>
      <c r="G284" s="53"/>
    </row>
    <row r="285" spans="1:8" ht="15.75" hidden="1" x14ac:dyDescent="0.25">
      <c r="A285" s="187"/>
      <c r="B285" s="208"/>
      <c r="C285" s="135"/>
      <c r="D285" s="135"/>
      <c r="E285" s="135"/>
      <c r="F285" s="135"/>
      <c r="G285" s="53"/>
    </row>
    <row r="286" spans="1:8" ht="53.25" customHeight="1" x14ac:dyDescent="0.25">
      <c r="A286" s="211" t="s">
        <v>185</v>
      </c>
      <c r="B286" s="212" t="s">
        <v>373</v>
      </c>
      <c r="C286" s="59">
        <f t="shared" ref="C286:D286" si="99">C287+C292+C298+C303</f>
        <v>0</v>
      </c>
      <c r="D286" s="59">
        <f t="shared" si="99"/>
        <v>0</v>
      </c>
      <c r="E286" s="59">
        <f t="shared" ref="E286:F286" si="100">E287+E292+E298+E303</f>
        <v>53802670</v>
      </c>
      <c r="F286" s="59">
        <f t="shared" si="100"/>
        <v>11427910</v>
      </c>
      <c r="G286" s="53"/>
    </row>
    <row r="287" spans="1:8" ht="51" x14ac:dyDescent="0.25">
      <c r="A287" s="211" t="s">
        <v>186</v>
      </c>
      <c r="B287" s="212" t="s">
        <v>129</v>
      </c>
      <c r="C287" s="103">
        <f>C288</f>
        <v>0</v>
      </c>
      <c r="D287" s="103">
        <f t="shared" ref="D287:F287" si="101">D288</f>
        <v>0</v>
      </c>
      <c r="E287" s="103">
        <f t="shared" si="101"/>
        <v>0</v>
      </c>
      <c r="F287" s="103">
        <f t="shared" si="101"/>
        <v>4405503</v>
      </c>
      <c r="G287" s="22"/>
    </row>
    <row r="288" spans="1:8" ht="51" x14ac:dyDescent="0.25">
      <c r="A288" s="211"/>
      <c r="B288" s="213" t="s">
        <v>156</v>
      </c>
      <c r="C288" s="134">
        <f t="shared" ref="C288:D288" si="102">C289+C290+C291</f>
        <v>0</v>
      </c>
      <c r="D288" s="134">
        <f t="shared" si="102"/>
        <v>0</v>
      </c>
      <c r="E288" s="134">
        <f t="shared" ref="E288:F288" si="103">E289+E290+E291</f>
        <v>0</v>
      </c>
      <c r="F288" s="134">
        <f t="shared" si="103"/>
        <v>4405503</v>
      </c>
      <c r="G288" s="86"/>
    </row>
    <row r="289" spans="1:8" ht="58.5" customHeight="1" x14ac:dyDescent="0.25">
      <c r="A289" s="211"/>
      <c r="B289" s="158" t="s">
        <v>348</v>
      </c>
      <c r="C289" s="134"/>
      <c r="D289" s="134"/>
      <c r="E289" s="134"/>
      <c r="F289" s="135">
        <v>4405503</v>
      </c>
      <c r="G289" s="139" t="s">
        <v>357</v>
      </c>
    </row>
    <row r="290" spans="1:8" ht="15.75" hidden="1" x14ac:dyDescent="0.25">
      <c r="A290" s="211"/>
      <c r="B290" s="183"/>
      <c r="C290" s="134"/>
      <c r="D290" s="134"/>
      <c r="E290" s="134"/>
      <c r="F290" s="134"/>
      <c r="G290" s="67"/>
    </row>
    <row r="291" spans="1:8" ht="15.75" hidden="1" x14ac:dyDescent="0.25">
      <c r="A291" s="211"/>
      <c r="B291" s="183"/>
      <c r="C291" s="134"/>
      <c r="D291" s="134"/>
      <c r="E291" s="134"/>
      <c r="F291" s="134"/>
      <c r="G291" s="67"/>
    </row>
    <row r="292" spans="1:8" ht="51" x14ac:dyDescent="0.25">
      <c r="A292" s="211" t="s">
        <v>187</v>
      </c>
      <c r="B292" s="200" t="s">
        <v>71</v>
      </c>
      <c r="C292" s="104">
        <f t="shared" ref="C292:F292" si="104">C293</f>
        <v>0</v>
      </c>
      <c r="D292" s="104">
        <f t="shared" si="104"/>
        <v>0</v>
      </c>
      <c r="E292" s="104">
        <f t="shared" si="104"/>
        <v>53802670</v>
      </c>
      <c r="F292" s="104">
        <f t="shared" si="104"/>
        <v>22182</v>
      </c>
      <c r="G292" s="53"/>
    </row>
    <row r="293" spans="1:8" ht="52.5" customHeight="1" x14ac:dyDescent="0.25">
      <c r="A293" s="211"/>
      <c r="B293" s="213" t="s">
        <v>156</v>
      </c>
      <c r="C293" s="134">
        <f t="shared" ref="C293:D293" si="105">SUM(C294:C297)</f>
        <v>0</v>
      </c>
      <c r="D293" s="134">
        <f t="shared" si="105"/>
        <v>0</v>
      </c>
      <c r="E293" s="134">
        <f t="shared" ref="E293:F293" si="106">SUM(E294:E297)</f>
        <v>53802670</v>
      </c>
      <c r="F293" s="134">
        <f t="shared" si="106"/>
        <v>22182</v>
      </c>
      <c r="G293" s="53"/>
    </row>
    <row r="294" spans="1:8" ht="55.5" customHeight="1" x14ac:dyDescent="0.25">
      <c r="A294" s="211"/>
      <c r="B294" s="208" t="s">
        <v>268</v>
      </c>
      <c r="C294" s="135"/>
      <c r="D294" s="135"/>
      <c r="E294" s="50">
        <f>16723518+32079152</f>
        <v>48802670</v>
      </c>
      <c r="F294" s="50"/>
      <c r="G294" s="137" t="s">
        <v>323</v>
      </c>
    </row>
    <row r="295" spans="1:8" ht="105.75" customHeight="1" x14ac:dyDescent="0.25">
      <c r="A295" s="211"/>
      <c r="B295" s="208" t="s">
        <v>269</v>
      </c>
      <c r="C295" s="135"/>
      <c r="D295" s="135"/>
      <c r="E295" s="50">
        <v>5000000</v>
      </c>
      <c r="F295" s="50"/>
      <c r="G295" s="137" t="s">
        <v>324</v>
      </c>
    </row>
    <row r="296" spans="1:8" s="55" customFormat="1" ht="52.5" customHeight="1" x14ac:dyDescent="0.25">
      <c r="A296" s="211"/>
      <c r="B296" s="165" t="s">
        <v>304</v>
      </c>
      <c r="C296" s="135"/>
      <c r="D296" s="135"/>
      <c r="E296" s="50"/>
      <c r="F296" s="50">
        <v>22182</v>
      </c>
      <c r="G296" s="137" t="s">
        <v>337</v>
      </c>
      <c r="H296" s="54"/>
    </row>
    <row r="297" spans="1:8" ht="15.75" hidden="1" x14ac:dyDescent="0.25">
      <c r="A297" s="211"/>
      <c r="B297" s="165"/>
      <c r="C297" s="135"/>
      <c r="D297" s="135"/>
      <c r="E297" s="50"/>
      <c r="F297" s="50"/>
      <c r="G297" s="53"/>
    </row>
    <row r="298" spans="1:8" ht="51" hidden="1" x14ac:dyDescent="0.25">
      <c r="A298" s="211" t="s">
        <v>111</v>
      </c>
      <c r="B298" s="212" t="s">
        <v>130</v>
      </c>
      <c r="C298" s="104">
        <f>SUM(C299)</f>
        <v>0</v>
      </c>
      <c r="D298" s="104">
        <f t="shared" ref="D298:F298" si="107">SUM(D299)</f>
        <v>0</v>
      </c>
      <c r="E298" s="104">
        <f t="shared" si="107"/>
        <v>0</v>
      </c>
      <c r="F298" s="104">
        <f t="shared" si="107"/>
        <v>0</v>
      </c>
      <c r="G298" s="67"/>
    </row>
    <row r="299" spans="1:8" ht="29.25" hidden="1" customHeight="1" x14ac:dyDescent="0.25">
      <c r="A299" s="211"/>
      <c r="B299" s="213" t="s">
        <v>32</v>
      </c>
      <c r="C299" s="134">
        <f>C302+C301+C300</f>
        <v>0</v>
      </c>
      <c r="D299" s="134">
        <f t="shared" ref="D299" si="108">D302+D301+D300</f>
        <v>0</v>
      </c>
      <c r="E299" s="134">
        <f t="shared" ref="E299:F299" si="109">E302+E301+E300</f>
        <v>0</v>
      </c>
      <c r="F299" s="134">
        <f t="shared" si="109"/>
        <v>0</v>
      </c>
      <c r="G299" s="67"/>
    </row>
    <row r="300" spans="1:8" ht="15.75" hidden="1" x14ac:dyDescent="0.25">
      <c r="A300" s="211"/>
      <c r="B300" s="165"/>
      <c r="C300" s="135"/>
      <c r="D300" s="135"/>
      <c r="E300" s="135"/>
      <c r="F300" s="135"/>
      <c r="G300" s="53"/>
    </row>
    <row r="301" spans="1:8" ht="15.75" hidden="1" x14ac:dyDescent="0.25">
      <c r="A301" s="211"/>
      <c r="B301" s="165"/>
      <c r="C301" s="135"/>
      <c r="D301" s="135"/>
      <c r="E301" s="135"/>
      <c r="F301" s="135"/>
      <c r="G301" s="27"/>
    </row>
    <row r="302" spans="1:8" ht="15.75" hidden="1" x14ac:dyDescent="0.25">
      <c r="A302" s="211"/>
      <c r="B302" s="166"/>
      <c r="C302" s="135"/>
      <c r="D302" s="135"/>
      <c r="E302" s="135"/>
      <c r="F302" s="135"/>
      <c r="G302" s="27"/>
    </row>
    <row r="303" spans="1:8" ht="67.5" customHeight="1" x14ac:dyDescent="0.25">
      <c r="A303" s="211" t="s">
        <v>188</v>
      </c>
      <c r="B303" s="212" t="s">
        <v>374</v>
      </c>
      <c r="C303" s="59">
        <f>C304</f>
        <v>0</v>
      </c>
      <c r="D303" s="59">
        <f t="shared" ref="D303:F303" si="110">D304</f>
        <v>0</v>
      </c>
      <c r="E303" s="59">
        <f t="shared" si="110"/>
        <v>0</v>
      </c>
      <c r="F303" s="59">
        <f t="shared" si="110"/>
        <v>7000225</v>
      </c>
      <c r="G303" s="67"/>
    </row>
    <row r="304" spans="1:8" s="60" customFormat="1" ht="54" customHeight="1" x14ac:dyDescent="0.25">
      <c r="A304" s="211"/>
      <c r="B304" s="213" t="s">
        <v>156</v>
      </c>
      <c r="C304" s="59">
        <f>C305+C306</f>
        <v>0</v>
      </c>
      <c r="D304" s="59">
        <f t="shared" ref="D304:F304" si="111">D305+D306</f>
        <v>0</v>
      </c>
      <c r="E304" s="59">
        <f t="shared" si="111"/>
        <v>0</v>
      </c>
      <c r="F304" s="59">
        <f t="shared" si="111"/>
        <v>7000225</v>
      </c>
      <c r="G304" s="123"/>
      <c r="H304" s="61"/>
    </row>
    <row r="305" spans="1:7" ht="42.75" customHeight="1" x14ac:dyDescent="0.25">
      <c r="A305" s="211"/>
      <c r="B305" s="208" t="s">
        <v>259</v>
      </c>
      <c r="C305" s="52"/>
      <c r="D305" s="52"/>
      <c r="E305" s="52"/>
      <c r="F305" s="52">
        <v>2075600</v>
      </c>
      <c r="G305" s="137" t="s">
        <v>337</v>
      </c>
    </row>
    <row r="306" spans="1:7" ht="41.25" customHeight="1" x14ac:dyDescent="0.25">
      <c r="A306" s="211"/>
      <c r="B306" s="208" t="s">
        <v>260</v>
      </c>
      <c r="C306" s="134"/>
      <c r="D306" s="134"/>
      <c r="E306" s="135"/>
      <c r="F306" s="135">
        <v>4924625</v>
      </c>
      <c r="G306" s="137" t="s">
        <v>337</v>
      </c>
    </row>
    <row r="307" spans="1:7" ht="54" hidden="1" customHeight="1" x14ac:dyDescent="0.25">
      <c r="A307" s="211"/>
      <c r="B307" s="196"/>
      <c r="C307" s="134"/>
      <c r="D307" s="134"/>
      <c r="E307" s="105"/>
      <c r="F307" s="135"/>
      <c r="G307" s="22"/>
    </row>
    <row r="308" spans="1:7" ht="51.75" customHeight="1" x14ac:dyDescent="0.25">
      <c r="A308" s="211" t="s">
        <v>189</v>
      </c>
      <c r="B308" s="147" t="s">
        <v>14</v>
      </c>
      <c r="C308" s="99">
        <f t="shared" ref="C308:D308" si="112">C309+C316+C325</f>
        <v>0</v>
      </c>
      <c r="D308" s="99">
        <f t="shared" si="112"/>
        <v>0</v>
      </c>
      <c r="E308" s="99">
        <f t="shared" ref="E308:F308" si="113">E309+E316+E325</f>
        <v>391150.46</v>
      </c>
      <c r="F308" s="99">
        <f t="shared" si="113"/>
        <v>0</v>
      </c>
      <c r="G308" s="22"/>
    </row>
    <row r="309" spans="1:7" ht="38.25" hidden="1" x14ac:dyDescent="0.25">
      <c r="A309" s="211" t="s">
        <v>190</v>
      </c>
      <c r="B309" s="147" t="s">
        <v>15</v>
      </c>
      <c r="C309" s="99">
        <f t="shared" ref="C309" si="114">C310+C312</f>
        <v>0</v>
      </c>
      <c r="D309" s="99">
        <f t="shared" ref="D309" si="115">D310+D312</f>
        <v>0</v>
      </c>
      <c r="E309" s="99">
        <f t="shared" ref="E309:F309" si="116">E310+E312</f>
        <v>0</v>
      </c>
      <c r="F309" s="99">
        <f t="shared" si="116"/>
        <v>0</v>
      </c>
      <c r="G309" s="22"/>
    </row>
    <row r="310" spans="1:7" ht="25.5" hidden="1" x14ac:dyDescent="0.25">
      <c r="A310" s="211"/>
      <c r="B310" s="213" t="s">
        <v>41</v>
      </c>
      <c r="C310" s="99">
        <f t="shared" ref="C310:D310" si="117">C311</f>
        <v>0</v>
      </c>
      <c r="D310" s="99">
        <f t="shared" si="117"/>
        <v>0</v>
      </c>
      <c r="E310" s="99"/>
      <c r="F310" s="99"/>
      <c r="G310" s="22"/>
    </row>
    <row r="311" spans="1:7" ht="15.75" hidden="1" x14ac:dyDescent="0.25">
      <c r="A311" s="211"/>
      <c r="B311" s="208"/>
      <c r="C311" s="135"/>
      <c r="D311" s="135"/>
      <c r="E311" s="135"/>
      <c r="F311" s="135"/>
      <c r="G311" s="67"/>
    </row>
    <row r="312" spans="1:7" ht="25.5" hidden="1" x14ac:dyDescent="0.25">
      <c r="A312" s="211"/>
      <c r="B312" s="202" t="s">
        <v>140</v>
      </c>
      <c r="C312" s="52">
        <f>C313+C314+C315</f>
        <v>0</v>
      </c>
      <c r="D312" s="52">
        <f t="shared" ref="D312" si="118">D313+D314+D315</f>
        <v>0</v>
      </c>
      <c r="E312" s="52">
        <f t="shared" ref="E312:F312" si="119">E313+E314+E315</f>
        <v>0</v>
      </c>
      <c r="F312" s="52">
        <f t="shared" si="119"/>
        <v>0</v>
      </c>
      <c r="G312" s="22"/>
    </row>
    <row r="313" spans="1:7" ht="15.75" hidden="1" x14ac:dyDescent="0.25">
      <c r="A313" s="211"/>
      <c r="B313" s="208"/>
      <c r="C313" s="52"/>
      <c r="D313" s="52"/>
      <c r="E313" s="135"/>
      <c r="F313" s="135"/>
      <c r="G313" s="53"/>
    </row>
    <row r="314" spans="1:7" ht="15.75" hidden="1" x14ac:dyDescent="0.25">
      <c r="A314" s="211"/>
      <c r="B314" s="163"/>
      <c r="C314" s="106"/>
      <c r="D314" s="106"/>
      <c r="E314" s="135"/>
      <c r="F314" s="135"/>
      <c r="G314" s="22"/>
    </row>
    <row r="315" spans="1:7" ht="15.75" hidden="1" x14ac:dyDescent="0.25">
      <c r="A315" s="211"/>
      <c r="B315" s="208"/>
      <c r="C315" s="135"/>
      <c r="D315" s="135"/>
      <c r="E315" s="135"/>
      <c r="F315" s="135"/>
      <c r="G315" s="22"/>
    </row>
    <row r="316" spans="1:7" ht="51" hidden="1" x14ac:dyDescent="0.25">
      <c r="A316" s="211" t="s">
        <v>16</v>
      </c>
      <c r="B316" s="147" t="s">
        <v>131</v>
      </c>
      <c r="C316" s="99">
        <f>C317</f>
        <v>0</v>
      </c>
      <c r="D316" s="99">
        <f t="shared" ref="D316:F316" si="120">D317</f>
        <v>0</v>
      </c>
      <c r="E316" s="99">
        <f t="shared" si="120"/>
        <v>0</v>
      </c>
      <c r="F316" s="99">
        <f t="shared" si="120"/>
        <v>0</v>
      </c>
      <c r="G316" s="32"/>
    </row>
    <row r="317" spans="1:7" ht="25.5" hidden="1" x14ac:dyDescent="0.25">
      <c r="A317" s="211"/>
      <c r="B317" s="202" t="s">
        <v>140</v>
      </c>
      <c r="C317" s="52">
        <f t="shared" ref="C317:D317" si="121">C319+C320+C322+C323+C324+C318+C321</f>
        <v>0</v>
      </c>
      <c r="D317" s="52">
        <f t="shared" si="121"/>
        <v>0</v>
      </c>
      <c r="E317" s="52">
        <f t="shared" ref="E317:F317" si="122">E319+E320+E322+E323+E324+E318+E321</f>
        <v>0</v>
      </c>
      <c r="F317" s="52">
        <f t="shared" si="122"/>
        <v>0</v>
      </c>
      <c r="G317" s="32"/>
    </row>
    <row r="318" spans="1:7" ht="15.75" hidden="1" x14ac:dyDescent="0.25">
      <c r="A318" s="211"/>
      <c r="B318" s="208"/>
      <c r="C318" s="52"/>
      <c r="D318" s="52"/>
      <c r="E318" s="52"/>
      <c r="F318" s="52"/>
      <c r="G318" s="53"/>
    </row>
    <row r="319" spans="1:7" ht="56.25" hidden="1" customHeight="1" x14ac:dyDescent="0.25">
      <c r="A319" s="177"/>
      <c r="B319" s="208"/>
      <c r="C319" s="64"/>
      <c r="D319" s="64"/>
      <c r="E319" s="64"/>
      <c r="F319" s="64"/>
      <c r="G319" s="53"/>
    </row>
    <row r="320" spans="1:7" ht="15.75" hidden="1" x14ac:dyDescent="0.25">
      <c r="A320" s="211"/>
      <c r="B320" s="208"/>
      <c r="C320" s="64"/>
      <c r="D320" s="64"/>
      <c r="E320" s="64"/>
      <c r="F320" s="64"/>
      <c r="G320" s="53"/>
    </row>
    <row r="321" spans="1:8" ht="15.75" hidden="1" x14ac:dyDescent="0.25">
      <c r="A321" s="211"/>
      <c r="B321" s="208"/>
      <c r="C321" s="64"/>
      <c r="D321" s="64"/>
      <c r="E321" s="64"/>
      <c r="F321" s="64"/>
      <c r="G321" s="57"/>
    </row>
    <row r="322" spans="1:8" ht="15.75" hidden="1" x14ac:dyDescent="0.25">
      <c r="A322" s="211"/>
      <c r="B322" s="209"/>
      <c r="C322" s="64"/>
      <c r="D322" s="64"/>
      <c r="E322" s="64"/>
      <c r="F322" s="64"/>
      <c r="G322" s="32"/>
    </row>
    <row r="323" spans="1:8" ht="15.75" hidden="1" x14ac:dyDescent="0.25">
      <c r="A323" s="211"/>
      <c r="B323" s="208"/>
      <c r="C323" s="64"/>
      <c r="D323" s="64"/>
      <c r="E323" s="64"/>
      <c r="F323" s="64"/>
      <c r="G323" s="53"/>
    </row>
    <row r="324" spans="1:8" ht="15.75" hidden="1" x14ac:dyDescent="0.25">
      <c r="A324" s="211"/>
      <c r="B324" s="209"/>
      <c r="C324" s="64"/>
      <c r="D324" s="64"/>
      <c r="E324" s="64"/>
      <c r="F324" s="64"/>
      <c r="G324" s="67"/>
    </row>
    <row r="325" spans="1:8" ht="42" customHeight="1" x14ac:dyDescent="0.25">
      <c r="A325" s="211" t="s">
        <v>191</v>
      </c>
      <c r="B325" s="212" t="s">
        <v>17</v>
      </c>
      <c r="C325" s="59">
        <f t="shared" ref="C325:F325" si="123">C326</f>
        <v>0</v>
      </c>
      <c r="D325" s="59">
        <f t="shared" si="123"/>
        <v>0</v>
      </c>
      <c r="E325" s="59">
        <f t="shared" si="123"/>
        <v>391150.46</v>
      </c>
      <c r="F325" s="59">
        <f t="shared" si="123"/>
        <v>0</v>
      </c>
      <c r="G325" s="22"/>
    </row>
    <row r="326" spans="1:8" ht="25.5" x14ac:dyDescent="0.25">
      <c r="A326" s="211"/>
      <c r="B326" s="202" t="s">
        <v>140</v>
      </c>
      <c r="C326" s="52">
        <f t="shared" ref="C326:F326" si="124">C327+C328+C329+C330</f>
        <v>0</v>
      </c>
      <c r="D326" s="52">
        <f t="shared" si="124"/>
        <v>0</v>
      </c>
      <c r="E326" s="52">
        <f t="shared" si="124"/>
        <v>391150.46</v>
      </c>
      <c r="F326" s="52">
        <f t="shared" si="124"/>
        <v>0</v>
      </c>
      <c r="G326" s="22"/>
    </row>
    <row r="327" spans="1:8" ht="54.75" hidden="1" customHeight="1" x14ac:dyDescent="0.25">
      <c r="A327" s="211"/>
      <c r="B327" s="208"/>
      <c r="C327" s="64"/>
      <c r="D327" s="64"/>
      <c r="E327" s="135"/>
      <c r="F327" s="135"/>
      <c r="G327" s="53"/>
    </row>
    <row r="328" spans="1:8" s="118" customFormat="1" ht="80.25" customHeight="1" x14ac:dyDescent="0.25">
      <c r="A328" s="211"/>
      <c r="B328" s="208" t="s">
        <v>254</v>
      </c>
      <c r="C328" s="64"/>
      <c r="D328" s="64"/>
      <c r="E328" s="135">
        <v>391150.46</v>
      </c>
      <c r="F328" s="135"/>
      <c r="G328" s="207" t="s">
        <v>312</v>
      </c>
      <c r="H328" s="117"/>
    </row>
    <row r="329" spans="1:8" ht="15.75" hidden="1" x14ac:dyDescent="0.25">
      <c r="A329" s="211"/>
      <c r="B329" s="208"/>
      <c r="C329" s="64"/>
      <c r="D329" s="64"/>
      <c r="E329" s="135"/>
      <c r="F329" s="135"/>
      <c r="G329" s="67"/>
    </row>
    <row r="330" spans="1:8" ht="15.75" hidden="1" x14ac:dyDescent="0.25">
      <c r="A330" s="211"/>
      <c r="B330" s="208"/>
      <c r="C330" s="135"/>
      <c r="D330" s="135"/>
      <c r="E330" s="135"/>
      <c r="F330" s="135"/>
      <c r="G330" s="67"/>
    </row>
    <row r="331" spans="1:8" ht="51" hidden="1" x14ac:dyDescent="0.25">
      <c r="A331" s="211" t="s">
        <v>80</v>
      </c>
      <c r="B331" s="147" t="s">
        <v>76</v>
      </c>
      <c r="C331" s="66">
        <f>C332</f>
        <v>0</v>
      </c>
      <c r="D331" s="66">
        <f t="shared" ref="D331:F332" si="125">D332</f>
        <v>0</v>
      </c>
      <c r="E331" s="66">
        <f t="shared" si="125"/>
        <v>0</v>
      </c>
      <c r="F331" s="66">
        <f t="shared" si="125"/>
        <v>0</v>
      </c>
      <c r="G331" s="53"/>
    </row>
    <row r="332" spans="1:8" ht="51" hidden="1" x14ac:dyDescent="0.25">
      <c r="A332" s="211" t="s">
        <v>139</v>
      </c>
      <c r="B332" s="212" t="s">
        <v>77</v>
      </c>
      <c r="C332" s="66">
        <f>C333</f>
        <v>0</v>
      </c>
      <c r="D332" s="66">
        <f t="shared" si="125"/>
        <v>0</v>
      </c>
      <c r="E332" s="66">
        <f t="shared" si="125"/>
        <v>0</v>
      </c>
      <c r="F332" s="66">
        <f t="shared" si="125"/>
        <v>0</v>
      </c>
      <c r="G332" s="67"/>
    </row>
    <row r="333" spans="1:8" ht="25.5" hidden="1" x14ac:dyDescent="0.25">
      <c r="A333" s="150"/>
      <c r="B333" s="202" t="s">
        <v>140</v>
      </c>
      <c r="C333" s="134">
        <f>C334+C335</f>
        <v>0</v>
      </c>
      <c r="D333" s="134">
        <f t="shared" ref="D333" si="126">D334+D335</f>
        <v>0</v>
      </c>
      <c r="E333" s="134">
        <f t="shared" ref="E333:F333" si="127">E334+E335</f>
        <v>0</v>
      </c>
      <c r="F333" s="134">
        <f t="shared" si="127"/>
        <v>0</v>
      </c>
      <c r="G333" s="67"/>
    </row>
    <row r="334" spans="1:8" ht="15.75" hidden="1" x14ac:dyDescent="0.25">
      <c r="A334" s="150"/>
      <c r="B334" s="209"/>
      <c r="C334" s="134"/>
      <c r="D334" s="134"/>
      <c r="E334" s="135"/>
      <c r="F334" s="134"/>
      <c r="G334" s="53"/>
    </row>
    <row r="335" spans="1:8" ht="15.75" hidden="1" x14ac:dyDescent="0.25">
      <c r="A335" s="150"/>
      <c r="B335" s="208"/>
      <c r="C335" s="134"/>
      <c r="D335" s="134"/>
      <c r="E335" s="135"/>
      <c r="F335" s="134"/>
      <c r="G335" s="67"/>
    </row>
    <row r="336" spans="1:8" ht="38.25" x14ac:dyDescent="0.25">
      <c r="A336" s="211" t="s">
        <v>192</v>
      </c>
      <c r="B336" s="147" t="s">
        <v>78</v>
      </c>
      <c r="C336" s="66">
        <f>C337+C343+C346</f>
        <v>0</v>
      </c>
      <c r="D336" s="66">
        <f t="shared" ref="D336:F336" si="128">D337+D343+D346</f>
        <v>0</v>
      </c>
      <c r="E336" s="66">
        <f t="shared" si="128"/>
        <v>0</v>
      </c>
      <c r="F336" s="66">
        <f t="shared" si="128"/>
        <v>605394</v>
      </c>
      <c r="G336" s="100"/>
    </row>
    <row r="337" spans="1:7" ht="38.25" hidden="1" x14ac:dyDescent="0.25">
      <c r="A337" s="211" t="s">
        <v>62</v>
      </c>
      <c r="B337" s="200" t="s">
        <v>36</v>
      </c>
      <c r="C337" s="66">
        <f>C338+C340</f>
        <v>0</v>
      </c>
      <c r="D337" s="66">
        <f t="shared" ref="D337" si="129">D338+D340</f>
        <v>0</v>
      </c>
      <c r="E337" s="66">
        <f t="shared" ref="E337:F337" si="130">E338+E340</f>
        <v>0</v>
      </c>
      <c r="F337" s="66">
        <f t="shared" si="130"/>
        <v>0</v>
      </c>
      <c r="G337" s="67"/>
    </row>
    <row r="338" spans="1:7" ht="15.75" hidden="1" x14ac:dyDescent="0.25">
      <c r="A338" s="176"/>
      <c r="B338" s="172" t="s">
        <v>34</v>
      </c>
      <c r="C338" s="134">
        <f>C339</f>
        <v>0</v>
      </c>
      <c r="D338" s="134">
        <f t="shared" ref="D338:F338" si="131">D339</f>
        <v>0</v>
      </c>
      <c r="E338" s="134">
        <f t="shared" si="131"/>
        <v>0</v>
      </c>
      <c r="F338" s="134">
        <f t="shared" si="131"/>
        <v>0</v>
      </c>
      <c r="G338" s="67"/>
    </row>
    <row r="339" spans="1:7" ht="15.75" hidden="1" x14ac:dyDescent="0.25">
      <c r="A339" s="176"/>
      <c r="B339" s="208"/>
      <c r="C339" s="135"/>
      <c r="D339" s="135"/>
      <c r="E339" s="135"/>
      <c r="F339" s="135"/>
      <c r="G339" s="53"/>
    </row>
    <row r="340" spans="1:7" ht="25.5" hidden="1" x14ac:dyDescent="0.25">
      <c r="A340" s="176"/>
      <c r="B340" s="172" t="s">
        <v>75</v>
      </c>
      <c r="C340" s="134">
        <f>C342+C341</f>
        <v>0</v>
      </c>
      <c r="D340" s="134">
        <f t="shared" ref="D340" si="132">D342+D341</f>
        <v>0</v>
      </c>
      <c r="E340" s="134">
        <f t="shared" ref="E340:F340" si="133">E342+E341</f>
        <v>0</v>
      </c>
      <c r="F340" s="134">
        <f t="shared" si="133"/>
        <v>0</v>
      </c>
      <c r="G340" s="67"/>
    </row>
    <row r="341" spans="1:7" ht="15.75" hidden="1" x14ac:dyDescent="0.25">
      <c r="A341" s="176"/>
      <c r="B341" s="172"/>
      <c r="C341" s="134"/>
      <c r="D341" s="134"/>
      <c r="E341" s="134"/>
      <c r="F341" s="134"/>
      <c r="G341" s="53"/>
    </row>
    <row r="342" spans="1:7" ht="15.75" hidden="1" x14ac:dyDescent="0.25">
      <c r="A342" s="176"/>
      <c r="B342" s="208"/>
      <c r="C342" s="135"/>
      <c r="D342" s="135"/>
      <c r="E342" s="135"/>
      <c r="F342" s="135"/>
      <c r="G342" s="67"/>
    </row>
    <row r="343" spans="1:7" ht="25.5" hidden="1" x14ac:dyDescent="0.25">
      <c r="A343" s="211" t="s">
        <v>105</v>
      </c>
      <c r="B343" s="212" t="s">
        <v>106</v>
      </c>
      <c r="C343" s="66">
        <f t="shared" ref="C343:F344" si="134">C344</f>
        <v>0</v>
      </c>
      <c r="D343" s="66">
        <f t="shared" si="134"/>
        <v>0</v>
      </c>
      <c r="E343" s="66">
        <f t="shared" si="134"/>
        <v>0</v>
      </c>
      <c r="F343" s="66">
        <f t="shared" si="134"/>
        <v>0</v>
      </c>
      <c r="G343" s="67"/>
    </row>
    <row r="344" spans="1:7" ht="25.5" hidden="1" x14ac:dyDescent="0.25">
      <c r="A344" s="176"/>
      <c r="B344" s="213" t="s">
        <v>75</v>
      </c>
      <c r="C344" s="134">
        <f>C345</f>
        <v>0</v>
      </c>
      <c r="D344" s="134">
        <f t="shared" si="134"/>
        <v>0</v>
      </c>
      <c r="E344" s="134">
        <f t="shared" si="134"/>
        <v>0</v>
      </c>
      <c r="F344" s="134">
        <f t="shared" si="134"/>
        <v>0</v>
      </c>
      <c r="G344" s="67"/>
    </row>
    <row r="345" spans="1:7" ht="15.75" hidden="1" x14ac:dyDescent="0.25">
      <c r="A345" s="176"/>
      <c r="B345" s="213"/>
      <c r="C345" s="134"/>
      <c r="D345" s="134"/>
      <c r="E345" s="134"/>
      <c r="F345" s="134"/>
      <c r="G345" s="67"/>
    </row>
    <row r="346" spans="1:7" ht="67.5" customHeight="1" x14ac:dyDescent="0.25">
      <c r="A346" s="211" t="s">
        <v>239</v>
      </c>
      <c r="B346" s="212" t="s">
        <v>391</v>
      </c>
      <c r="C346" s="135"/>
      <c r="D346" s="135"/>
      <c r="E346" s="135"/>
      <c r="F346" s="66">
        <f>F347</f>
        <v>605394</v>
      </c>
      <c r="G346" s="67"/>
    </row>
    <row r="347" spans="1:7" ht="25.5" x14ac:dyDescent="0.25">
      <c r="A347" s="176"/>
      <c r="B347" s="213" t="s">
        <v>75</v>
      </c>
      <c r="C347" s="135"/>
      <c r="D347" s="135"/>
      <c r="E347" s="134"/>
      <c r="F347" s="134">
        <f>F348</f>
        <v>605394</v>
      </c>
      <c r="G347" s="67"/>
    </row>
    <row r="348" spans="1:7" ht="42" customHeight="1" x14ac:dyDescent="0.25">
      <c r="A348" s="176"/>
      <c r="B348" s="208"/>
      <c r="C348" s="135"/>
      <c r="D348" s="135"/>
      <c r="E348" s="135"/>
      <c r="F348" s="135">
        <v>605394</v>
      </c>
      <c r="G348" s="67" t="s">
        <v>322</v>
      </c>
    </row>
    <row r="349" spans="1:7" ht="42" customHeight="1" x14ac:dyDescent="0.25">
      <c r="A349" s="211" t="s">
        <v>79</v>
      </c>
      <c r="B349" s="212" t="s">
        <v>35</v>
      </c>
      <c r="C349" s="66">
        <f t="shared" ref="C349:D349" si="135">C350+C356</f>
        <v>-535107</v>
      </c>
      <c r="D349" s="66">
        <f t="shared" si="135"/>
        <v>0</v>
      </c>
      <c r="E349" s="66">
        <f t="shared" ref="E349:F349" si="136">E350+E356</f>
        <v>0</v>
      </c>
      <c r="F349" s="66">
        <f t="shared" si="136"/>
        <v>7390533</v>
      </c>
      <c r="G349" s="86"/>
    </row>
    <row r="350" spans="1:7" ht="39.75" customHeight="1" x14ac:dyDescent="0.25">
      <c r="A350" s="211" t="s">
        <v>193</v>
      </c>
      <c r="B350" s="212" t="s">
        <v>375</v>
      </c>
      <c r="C350" s="66">
        <f>C351</f>
        <v>-535107</v>
      </c>
      <c r="D350" s="66">
        <f t="shared" ref="D350:F350" si="137">D351</f>
        <v>0</v>
      </c>
      <c r="E350" s="66">
        <f t="shared" si="137"/>
        <v>0</v>
      </c>
      <c r="F350" s="66">
        <f t="shared" si="137"/>
        <v>2682000</v>
      </c>
      <c r="G350" s="53"/>
    </row>
    <row r="351" spans="1:7" ht="25.5" x14ac:dyDescent="0.25">
      <c r="A351" s="211"/>
      <c r="B351" s="172" t="s">
        <v>33</v>
      </c>
      <c r="C351" s="134">
        <f t="shared" ref="C351:D351" si="138">SUM(C352:C355)</f>
        <v>-535107</v>
      </c>
      <c r="D351" s="134">
        <f t="shared" si="138"/>
        <v>0</v>
      </c>
      <c r="E351" s="134">
        <f t="shared" ref="E351:F351" si="139">SUM(E352:E355)</f>
        <v>0</v>
      </c>
      <c r="F351" s="134">
        <f t="shared" si="139"/>
        <v>2682000</v>
      </c>
      <c r="G351" s="53"/>
    </row>
    <row r="352" spans="1:7" ht="53.25" customHeight="1" x14ac:dyDescent="0.25">
      <c r="A352" s="211"/>
      <c r="B352" s="154" t="s">
        <v>246</v>
      </c>
      <c r="C352" s="135">
        <v>-535107</v>
      </c>
      <c r="D352" s="135"/>
      <c r="E352" s="135"/>
      <c r="F352" s="135"/>
      <c r="G352" s="53" t="s">
        <v>392</v>
      </c>
    </row>
    <row r="353" spans="1:7" ht="29.25" customHeight="1" x14ac:dyDescent="0.25">
      <c r="A353" s="211"/>
      <c r="B353" s="154"/>
      <c r="C353" s="135"/>
      <c r="D353" s="135"/>
      <c r="E353" s="135"/>
      <c r="F353" s="135">
        <f>2623000+59000</f>
        <v>2682000</v>
      </c>
      <c r="G353" s="137" t="s">
        <v>337</v>
      </c>
    </row>
    <row r="354" spans="1:7" ht="51.75" hidden="1" customHeight="1" x14ac:dyDescent="0.25">
      <c r="A354" s="211"/>
      <c r="B354" s="166"/>
      <c r="C354" s="135"/>
      <c r="D354" s="135"/>
      <c r="E354" s="135"/>
      <c r="F354" s="135"/>
      <c r="G354" s="53"/>
    </row>
    <row r="355" spans="1:7" ht="15.75" hidden="1" x14ac:dyDescent="0.25">
      <c r="A355" s="211"/>
      <c r="B355" s="166"/>
      <c r="C355" s="135"/>
      <c r="D355" s="135"/>
      <c r="E355" s="135"/>
      <c r="F355" s="135"/>
      <c r="G355" s="53"/>
    </row>
    <row r="356" spans="1:7" ht="38.25" x14ac:dyDescent="0.25">
      <c r="A356" s="211" t="s">
        <v>194</v>
      </c>
      <c r="B356" s="197" t="s">
        <v>63</v>
      </c>
      <c r="C356" s="66">
        <f>C357</f>
        <v>0</v>
      </c>
      <c r="D356" s="66">
        <f t="shared" ref="D356:F356" si="140">D357</f>
        <v>0</v>
      </c>
      <c r="E356" s="66">
        <f t="shared" si="140"/>
        <v>0</v>
      </c>
      <c r="F356" s="66">
        <f t="shared" si="140"/>
        <v>4708533</v>
      </c>
      <c r="G356" s="107"/>
    </row>
    <row r="357" spans="1:7" ht="25.5" x14ac:dyDescent="0.25">
      <c r="A357" s="211"/>
      <c r="B357" s="172" t="s">
        <v>33</v>
      </c>
      <c r="C357" s="134">
        <f>C358+C359+C360</f>
        <v>0</v>
      </c>
      <c r="D357" s="134">
        <f t="shared" ref="D357:F357" si="141">D358+D359+D360</f>
        <v>0</v>
      </c>
      <c r="E357" s="134">
        <f t="shared" si="141"/>
        <v>0</v>
      </c>
      <c r="F357" s="134">
        <f t="shared" si="141"/>
        <v>4708533</v>
      </c>
      <c r="G357" s="86"/>
    </row>
    <row r="358" spans="1:7" ht="26.25" customHeight="1" x14ac:dyDescent="0.25">
      <c r="A358" s="211"/>
      <c r="B358" s="172"/>
      <c r="C358" s="134"/>
      <c r="D358" s="134"/>
      <c r="E358" s="134"/>
      <c r="F358" s="135">
        <f>437533+2181000+162000+1928000</f>
        <v>4708533</v>
      </c>
      <c r="G358" s="137" t="s">
        <v>337</v>
      </c>
    </row>
    <row r="359" spans="1:7" ht="15.75" hidden="1" x14ac:dyDescent="0.25">
      <c r="A359" s="211"/>
      <c r="B359" s="172"/>
      <c r="C359" s="135"/>
      <c r="D359" s="134"/>
      <c r="E359" s="134"/>
      <c r="F359" s="134"/>
      <c r="G359" s="108"/>
    </row>
    <row r="360" spans="1:7" ht="39.75" hidden="1" customHeight="1" x14ac:dyDescent="0.25">
      <c r="A360" s="211"/>
      <c r="B360" s="172"/>
      <c r="C360" s="134"/>
      <c r="D360" s="134"/>
      <c r="E360" s="134"/>
      <c r="F360" s="134"/>
      <c r="G360" s="51"/>
    </row>
    <row r="361" spans="1:7" ht="38.25" x14ac:dyDescent="0.25">
      <c r="A361" s="211" t="s">
        <v>195</v>
      </c>
      <c r="B361" s="147" t="s">
        <v>72</v>
      </c>
      <c r="C361" s="66">
        <f t="shared" ref="C361:F361" si="142">C362+C373+C377+C381+C393</f>
        <v>0</v>
      </c>
      <c r="D361" s="66">
        <f t="shared" si="142"/>
        <v>0</v>
      </c>
      <c r="E361" s="66">
        <f t="shared" si="142"/>
        <v>292367763</v>
      </c>
      <c r="F361" s="66">
        <f t="shared" si="142"/>
        <v>1500000</v>
      </c>
      <c r="G361" s="53"/>
    </row>
    <row r="362" spans="1:7" ht="51" x14ac:dyDescent="0.25">
      <c r="A362" s="211" t="s">
        <v>196</v>
      </c>
      <c r="B362" s="147" t="s">
        <v>101</v>
      </c>
      <c r="C362" s="66">
        <f t="shared" ref="C362:F362" si="143">C363+C366</f>
        <v>0</v>
      </c>
      <c r="D362" s="66">
        <f t="shared" si="143"/>
        <v>0</v>
      </c>
      <c r="E362" s="66">
        <f t="shared" si="143"/>
        <v>225113463</v>
      </c>
      <c r="F362" s="66">
        <f t="shared" si="143"/>
        <v>0</v>
      </c>
      <c r="G362" s="53"/>
    </row>
    <row r="363" spans="1:7" ht="15.75" hidden="1" x14ac:dyDescent="0.25">
      <c r="A363" s="211"/>
      <c r="B363" s="164" t="s">
        <v>113</v>
      </c>
      <c r="C363" s="134">
        <f>C364</f>
        <v>0</v>
      </c>
      <c r="D363" s="134">
        <f t="shared" ref="D363:F363" si="144">D364</f>
        <v>0</v>
      </c>
      <c r="E363" s="134">
        <f t="shared" si="144"/>
        <v>0</v>
      </c>
      <c r="F363" s="134">
        <f t="shared" si="144"/>
        <v>0</v>
      </c>
      <c r="G363" s="53"/>
    </row>
    <row r="364" spans="1:7" ht="15.75" hidden="1" x14ac:dyDescent="0.25">
      <c r="A364" s="211"/>
      <c r="B364" s="164"/>
      <c r="C364" s="134"/>
      <c r="D364" s="134"/>
      <c r="E364" s="134"/>
      <c r="F364" s="134"/>
      <c r="G364" s="53"/>
    </row>
    <row r="365" spans="1:7" ht="15.75" hidden="1" x14ac:dyDescent="0.25">
      <c r="A365" s="211"/>
      <c r="B365" s="164"/>
      <c r="C365" s="134"/>
      <c r="D365" s="134"/>
      <c r="E365" s="134"/>
      <c r="F365" s="134"/>
      <c r="G365" s="53"/>
    </row>
    <row r="366" spans="1:7" ht="25.5" x14ac:dyDescent="0.25">
      <c r="A366" s="211"/>
      <c r="B366" s="164" t="s">
        <v>253</v>
      </c>
      <c r="C366" s="134">
        <f>C368+C369+C370</f>
        <v>0</v>
      </c>
      <c r="D366" s="134">
        <f t="shared" ref="D366" si="145">D368+D369+D370</f>
        <v>0</v>
      </c>
      <c r="E366" s="134">
        <f>E368+E369+E370</f>
        <v>225113463</v>
      </c>
      <c r="F366" s="134">
        <f t="shared" ref="F366" si="146">F368+F369+F370</f>
        <v>0</v>
      </c>
      <c r="G366" s="53"/>
    </row>
    <row r="367" spans="1:7" ht="15.75" hidden="1" x14ac:dyDescent="0.25">
      <c r="A367" s="211"/>
      <c r="B367" s="208"/>
      <c r="C367" s="135"/>
      <c r="D367" s="135"/>
      <c r="E367" s="135"/>
      <c r="F367" s="135"/>
      <c r="G367" s="53"/>
    </row>
    <row r="368" spans="1:7" ht="38.25" x14ac:dyDescent="0.25">
      <c r="A368" s="211"/>
      <c r="B368" s="208" t="s">
        <v>251</v>
      </c>
      <c r="C368" s="135"/>
      <c r="D368" s="135"/>
      <c r="E368" s="135">
        <v>225113463</v>
      </c>
      <c r="F368" s="135"/>
      <c r="G368" s="137" t="s">
        <v>321</v>
      </c>
    </row>
    <row r="369" spans="1:8" ht="15.75" hidden="1" x14ac:dyDescent="0.25">
      <c r="A369" s="211"/>
      <c r="B369" s="208"/>
      <c r="C369" s="135"/>
      <c r="D369" s="135"/>
      <c r="E369" s="135"/>
      <c r="F369" s="135"/>
      <c r="G369" s="53"/>
    </row>
    <row r="370" spans="1:8" ht="15.75" hidden="1" x14ac:dyDescent="0.25">
      <c r="A370" s="175"/>
      <c r="B370" s="208"/>
      <c r="C370" s="135"/>
      <c r="D370" s="135"/>
      <c r="E370" s="135"/>
      <c r="F370" s="26"/>
      <c r="G370" s="53"/>
    </row>
    <row r="371" spans="1:8" s="118" customFormat="1" ht="15.75" hidden="1" x14ac:dyDescent="0.25">
      <c r="A371" s="175"/>
      <c r="B371" s="208"/>
      <c r="C371" s="134"/>
      <c r="D371" s="134"/>
      <c r="E371" s="135"/>
      <c r="F371" s="26"/>
      <c r="G371" s="233"/>
      <c r="H371" s="117"/>
    </row>
    <row r="372" spans="1:8" s="118" customFormat="1" ht="45.75" hidden="1" customHeight="1" x14ac:dyDescent="0.25">
      <c r="A372" s="175"/>
      <c r="B372" s="208"/>
      <c r="C372" s="134"/>
      <c r="D372" s="134"/>
      <c r="E372" s="135"/>
      <c r="F372" s="26"/>
      <c r="G372" s="234"/>
      <c r="H372" s="117"/>
    </row>
    <row r="373" spans="1:8" ht="38.25" hidden="1" x14ac:dyDescent="0.25">
      <c r="A373" s="211" t="s">
        <v>122</v>
      </c>
      <c r="B373" s="147" t="s">
        <v>123</v>
      </c>
      <c r="C373" s="66">
        <f t="shared" ref="C373:F373" si="147">C374</f>
        <v>0</v>
      </c>
      <c r="D373" s="66">
        <f t="shared" si="147"/>
        <v>0</v>
      </c>
      <c r="E373" s="66">
        <f t="shared" si="147"/>
        <v>0</v>
      </c>
      <c r="F373" s="66">
        <f t="shared" si="147"/>
        <v>0</v>
      </c>
      <c r="G373" s="67"/>
    </row>
    <row r="374" spans="1:8" ht="15.75" hidden="1" x14ac:dyDescent="0.25">
      <c r="A374" s="211"/>
      <c r="B374" s="164" t="s">
        <v>113</v>
      </c>
      <c r="C374" s="134">
        <f t="shared" ref="C374:D374" si="148">SUM(C375:C376)</f>
        <v>0</v>
      </c>
      <c r="D374" s="134">
        <f t="shared" si="148"/>
        <v>0</v>
      </c>
      <c r="E374" s="134">
        <f t="shared" ref="E374:F374" si="149">SUM(E375:E376)</f>
        <v>0</v>
      </c>
      <c r="F374" s="134">
        <f t="shared" si="149"/>
        <v>0</v>
      </c>
      <c r="G374" s="53"/>
    </row>
    <row r="375" spans="1:8" ht="15.75" hidden="1" x14ac:dyDescent="0.25">
      <c r="A375" s="211"/>
      <c r="B375" s="208"/>
      <c r="C375" s="135"/>
      <c r="D375" s="135"/>
      <c r="E375" s="135"/>
      <c r="F375" s="135"/>
      <c r="G375" s="67"/>
    </row>
    <row r="376" spans="1:8" ht="15.75" hidden="1" x14ac:dyDescent="0.25">
      <c r="A376" s="211"/>
      <c r="B376" s="208"/>
      <c r="C376" s="135"/>
      <c r="D376" s="135"/>
      <c r="E376" s="135"/>
      <c r="F376" s="135"/>
      <c r="G376" s="53"/>
    </row>
    <row r="377" spans="1:8" ht="38.25" hidden="1" x14ac:dyDescent="0.25">
      <c r="A377" s="211" t="s">
        <v>93</v>
      </c>
      <c r="B377" s="212" t="s">
        <v>94</v>
      </c>
      <c r="C377" s="66">
        <f>C378</f>
        <v>0</v>
      </c>
      <c r="D377" s="66">
        <f t="shared" ref="D377:F377" si="150">D378</f>
        <v>0</v>
      </c>
      <c r="E377" s="66">
        <f t="shared" si="150"/>
        <v>0</v>
      </c>
      <c r="F377" s="66">
        <f t="shared" si="150"/>
        <v>0</v>
      </c>
      <c r="G377" s="53"/>
    </row>
    <row r="378" spans="1:8" ht="25.5" hidden="1" x14ac:dyDescent="0.25">
      <c r="A378" s="211"/>
      <c r="B378" s="164" t="s">
        <v>151</v>
      </c>
      <c r="C378" s="134">
        <f>C380+C379</f>
        <v>0</v>
      </c>
      <c r="D378" s="134">
        <f t="shared" ref="D378" si="151">D380+D379</f>
        <v>0</v>
      </c>
      <c r="E378" s="134">
        <f t="shared" ref="E378:F378" si="152">E380+E379</f>
        <v>0</v>
      </c>
      <c r="F378" s="134">
        <f t="shared" si="152"/>
        <v>0</v>
      </c>
      <c r="G378" s="53"/>
    </row>
    <row r="379" spans="1:8" ht="15.75" hidden="1" x14ac:dyDescent="0.25">
      <c r="A379" s="211"/>
      <c r="B379" s="208"/>
      <c r="C379" s="134"/>
      <c r="D379" s="134"/>
      <c r="E379" s="134"/>
      <c r="F379" s="134"/>
      <c r="G379" s="53"/>
    </row>
    <row r="380" spans="1:8" ht="15.75" hidden="1" x14ac:dyDescent="0.25">
      <c r="A380" s="211"/>
      <c r="B380" s="208"/>
      <c r="C380" s="66"/>
      <c r="D380" s="66"/>
      <c r="E380" s="135"/>
      <c r="F380" s="66"/>
      <c r="G380" s="53"/>
    </row>
    <row r="381" spans="1:8" ht="41.25" customHeight="1" x14ac:dyDescent="0.25">
      <c r="A381" s="211" t="s">
        <v>197</v>
      </c>
      <c r="B381" s="147" t="s">
        <v>120</v>
      </c>
      <c r="C381" s="66">
        <f t="shared" ref="C381:F381" si="153">C382</f>
        <v>0</v>
      </c>
      <c r="D381" s="66">
        <f t="shared" si="153"/>
        <v>0</v>
      </c>
      <c r="E381" s="66">
        <f>E382</f>
        <v>67254300</v>
      </c>
      <c r="F381" s="66">
        <f t="shared" si="153"/>
        <v>1500000</v>
      </c>
      <c r="G381" s="53"/>
    </row>
    <row r="382" spans="1:8" ht="15.75" x14ac:dyDescent="0.25">
      <c r="A382" s="211"/>
      <c r="B382" s="164" t="s">
        <v>113</v>
      </c>
      <c r="C382" s="134">
        <f>C383+C384+C385+C386+C387+C390</f>
        <v>0</v>
      </c>
      <c r="D382" s="134">
        <f t="shared" ref="D382:F382" si="154">D383+D384+D385+D386+D387+D390</f>
        <v>0</v>
      </c>
      <c r="E382" s="134">
        <f t="shared" si="154"/>
        <v>67254300</v>
      </c>
      <c r="F382" s="134">
        <f t="shared" si="154"/>
        <v>1500000</v>
      </c>
      <c r="G382" s="53"/>
    </row>
    <row r="383" spans="1:8" s="21" customFormat="1" ht="117" hidden="1" customHeight="1" x14ac:dyDescent="0.25">
      <c r="A383" s="211"/>
      <c r="B383" s="168"/>
      <c r="C383" s="134"/>
      <c r="D383" s="134"/>
      <c r="E383" s="135"/>
      <c r="F383" s="134"/>
      <c r="G383" s="65"/>
      <c r="H383" s="20"/>
    </row>
    <row r="384" spans="1:8" s="21" customFormat="1" ht="52.5" customHeight="1" x14ac:dyDescent="0.25">
      <c r="A384" s="211"/>
      <c r="B384" s="208" t="s">
        <v>270</v>
      </c>
      <c r="C384" s="134"/>
      <c r="D384" s="134"/>
      <c r="E384" s="135"/>
      <c r="F384" s="135">
        <v>1500000</v>
      </c>
      <c r="G384" s="65" t="s">
        <v>320</v>
      </c>
      <c r="H384" s="20"/>
    </row>
    <row r="385" spans="1:8" s="21" customFormat="1" ht="15.75" hidden="1" x14ac:dyDescent="0.25">
      <c r="A385" s="211"/>
      <c r="B385" s="208"/>
      <c r="C385" s="134"/>
      <c r="D385" s="134"/>
      <c r="E385" s="135"/>
      <c r="F385" s="135"/>
      <c r="G385" s="65"/>
      <c r="H385" s="20"/>
    </row>
    <row r="386" spans="1:8" s="21" customFormat="1" ht="38.25" x14ac:dyDescent="0.25">
      <c r="A386" s="211"/>
      <c r="B386" s="208" t="s">
        <v>271</v>
      </c>
      <c r="C386" s="134"/>
      <c r="D386" s="134"/>
      <c r="E386" s="135">
        <v>383300</v>
      </c>
      <c r="F386" s="135"/>
      <c r="G386" s="65" t="s">
        <v>319</v>
      </c>
      <c r="H386" s="20"/>
    </row>
    <row r="387" spans="1:8" s="21" customFormat="1" ht="65.25" customHeight="1" x14ac:dyDescent="0.25">
      <c r="A387" s="211"/>
      <c r="B387" s="208" t="s">
        <v>272</v>
      </c>
      <c r="C387" s="135"/>
      <c r="D387" s="26"/>
      <c r="E387" s="135">
        <f t="shared" ref="E387" si="155">E388+E389</f>
        <v>66871000</v>
      </c>
      <c r="F387" s="135"/>
      <c r="G387" s="137" t="s">
        <v>356</v>
      </c>
      <c r="H387" s="20"/>
    </row>
    <row r="388" spans="1:8" s="21" customFormat="1" ht="15.75" hidden="1" x14ac:dyDescent="0.25">
      <c r="A388" s="211"/>
      <c r="B388" s="202" t="s">
        <v>273</v>
      </c>
      <c r="C388" s="66"/>
      <c r="D388" s="66"/>
      <c r="E388" s="135">
        <v>36000000</v>
      </c>
      <c r="F388" s="66"/>
      <c r="G388" s="137"/>
      <c r="H388" s="20"/>
    </row>
    <row r="389" spans="1:8" s="21" customFormat="1" ht="15.75" hidden="1" x14ac:dyDescent="0.25">
      <c r="A389" s="211"/>
      <c r="B389" s="202" t="s">
        <v>274</v>
      </c>
      <c r="C389" s="134"/>
      <c r="D389" s="26"/>
      <c r="E389" s="135">
        <v>30871000</v>
      </c>
      <c r="F389" s="135"/>
      <c r="G389" s="137"/>
      <c r="H389" s="20"/>
    </row>
    <row r="390" spans="1:8" s="21" customFormat="1" ht="15.75" hidden="1" x14ac:dyDescent="0.25">
      <c r="A390" s="211"/>
      <c r="B390" s="208"/>
      <c r="C390" s="135"/>
      <c r="D390" s="135"/>
      <c r="E390" s="135"/>
      <c r="F390" s="135"/>
      <c r="G390" s="53"/>
      <c r="H390" s="20"/>
    </row>
    <row r="391" spans="1:8" s="21" customFormat="1" ht="15.75" hidden="1" x14ac:dyDescent="0.25">
      <c r="A391" s="211"/>
      <c r="B391" s="214"/>
      <c r="C391" s="135"/>
      <c r="D391" s="135"/>
      <c r="E391" s="135"/>
      <c r="F391" s="135"/>
      <c r="G391" s="65"/>
      <c r="H391" s="20"/>
    </row>
    <row r="392" spans="1:8" ht="15.75" hidden="1" x14ac:dyDescent="0.25">
      <c r="A392" s="211"/>
      <c r="B392" s="214"/>
      <c r="C392" s="135"/>
      <c r="D392" s="135"/>
      <c r="E392" s="135"/>
      <c r="F392" s="135"/>
      <c r="G392" s="65"/>
    </row>
    <row r="393" spans="1:8" s="18" customFormat="1" ht="51" hidden="1" x14ac:dyDescent="0.25">
      <c r="A393" s="211" t="s">
        <v>152</v>
      </c>
      <c r="B393" s="212" t="s">
        <v>153</v>
      </c>
      <c r="C393" s="66">
        <f>C394</f>
        <v>0</v>
      </c>
      <c r="D393" s="66">
        <f t="shared" ref="D393:F393" si="156">D394</f>
        <v>0</v>
      </c>
      <c r="E393" s="66">
        <f t="shared" si="156"/>
        <v>0</v>
      </c>
      <c r="F393" s="66">
        <f t="shared" si="156"/>
        <v>0</v>
      </c>
      <c r="G393" s="65"/>
      <c r="H393" s="17"/>
    </row>
    <row r="394" spans="1:8" ht="15.75" hidden="1" x14ac:dyDescent="0.25">
      <c r="A394" s="211"/>
      <c r="B394" s="164" t="s">
        <v>113</v>
      </c>
      <c r="C394" s="134">
        <f>C395</f>
        <v>0</v>
      </c>
      <c r="D394" s="134">
        <f t="shared" ref="D394:F394" si="157">D395</f>
        <v>0</v>
      </c>
      <c r="E394" s="134">
        <f t="shared" si="157"/>
        <v>0</v>
      </c>
      <c r="F394" s="134">
        <f t="shared" si="157"/>
        <v>0</v>
      </c>
      <c r="G394" s="53"/>
    </row>
    <row r="395" spans="1:8" ht="15.75" hidden="1" x14ac:dyDescent="0.25">
      <c r="A395" s="211"/>
      <c r="B395" s="209"/>
      <c r="C395" s="135"/>
      <c r="D395" s="134"/>
      <c r="E395" s="134"/>
      <c r="F395" s="134"/>
      <c r="G395" s="53"/>
    </row>
    <row r="396" spans="1:8" ht="38.25" x14ac:dyDescent="0.25">
      <c r="A396" s="211" t="s">
        <v>4</v>
      </c>
      <c r="B396" s="147" t="s">
        <v>5</v>
      </c>
      <c r="C396" s="66">
        <f>C397+C434+C438+C419+C422+C425+C431+C428+C449</f>
        <v>-278274038</v>
      </c>
      <c r="D396" s="66">
        <f t="shared" ref="D396:F396" si="158">D397+D434+D438+D419+D422+D425+D431+D428+D449</f>
        <v>0</v>
      </c>
      <c r="E396" s="66">
        <f t="shared" si="158"/>
        <v>0</v>
      </c>
      <c r="F396" s="66">
        <f t="shared" si="158"/>
        <v>69606531</v>
      </c>
      <c r="G396" s="53"/>
    </row>
    <row r="397" spans="1:8" ht="42" customHeight="1" x14ac:dyDescent="0.25">
      <c r="A397" s="211" t="s">
        <v>6</v>
      </c>
      <c r="B397" s="212" t="s">
        <v>7</v>
      </c>
      <c r="C397" s="66">
        <f>C398</f>
        <v>-288412800</v>
      </c>
      <c r="D397" s="66">
        <f t="shared" ref="D397:F397" si="159">D398</f>
        <v>0</v>
      </c>
      <c r="E397" s="66">
        <f t="shared" si="159"/>
        <v>0</v>
      </c>
      <c r="F397" s="66">
        <f t="shared" si="159"/>
        <v>64909121</v>
      </c>
      <c r="G397" s="53"/>
    </row>
    <row r="398" spans="1:8" ht="38.25" x14ac:dyDescent="0.25">
      <c r="A398" s="186"/>
      <c r="B398" s="202" t="s">
        <v>115</v>
      </c>
      <c r="C398" s="134">
        <f>SUM(C399:C418)</f>
        <v>-288412800</v>
      </c>
      <c r="D398" s="134">
        <f t="shared" ref="D398:F398" si="160">SUM(D399:D418)</f>
        <v>0</v>
      </c>
      <c r="E398" s="134">
        <f t="shared" si="160"/>
        <v>0</v>
      </c>
      <c r="F398" s="134">
        <f t="shared" si="160"/>
        <v>64909121</v>
      </c>
      <c r="G398" s="53"/>
    </row>
    <row r="399" spans="1:8" ht="39.75" customHeight="1" x14ac:dyDescent="0.25">
      <c r="A399" s="238"/>
      <c r="B399" s="240" t="s">
        <v>217</v>
      </c>
      <c r="C399" s="135">
        <v>-288412800</v>
      </c>
      <c r="D399" s="135"/>
      <c r="E399" s="135"/>
      <c r="F399" s="135"/>
      <c r="G399" s="53" t="s">
        <v>393</v>
      </c>
    </row>
    <row r="400" spans="1:8" s="21" customFormat="1" ht="42.75" customHeight="1" x14ac:dyDescent="0.25">
      <c r="A400" s="239"/>
      <c r="B400" s="241"/>
      <c r="C400" s="135"/>
      <c r="D400" s="135"/>
      <c r="E400" s="135"/>
      <c r="F400" s="135">
        <f>17375673+2847954-315186</f>
        <v>19908441</v>
      </c>
      <c r="G400" s="233" t="s">
        <v>394</v>
      </c>
      <c r="H400" s="20"/>
    </row>
    <row r="401" spans="1:8" ht="15.75" hidden="1" customHeight="1" x14ac:dyDescent="0.25">
      <c r="A401" s="186"/>
      <c r="B401" s="205"/>
      <c r="C401" s="135"/>
      <c r="D401" s="135"/>
      <c r="E401" s="135"/>
      <c r="F401" s="135"/>
      <c r="G401" s="248"/>
    </row>
    <row r="402" spans="1:8" ht="15.75" hidden="1" x14ac:dyDescent="0.25">
      <c r="A402" s="186"/>
      <c r="B402" s="190"/>
      <c r="C402" s="135"/>
      <c r="D402" s="135"/>
      <c r="E402" s="135"/>
      <c r="F402" s="135"/>
      <c r="G402" s="53"/>
    </row>
    <row r="403" spans="1:8" ht="43.5" hidden="1" customHeight="1" x14ac:dyDescent="0.25">
      <c r="A403" s="186"/>
      <c r="B403" s="190"/>
      <c r="C403" s="135"/>
      <c r="D403" s="135"/>
      <c r="E403" s="135"/>
      <c r="F403" s="135"/>
      <c r="G403" s="53"/>
    </row>
    <row r="404" spans="1:8" ht="15.75" hidden="1" x14ac:dyDescent="0.25">
      <c r="A404" s="186"/>
      <c r="B404" s="190"/>
      <c r="C404" s="135"/>
      <c r="D404" s="135"/>
      <c r="E404" s="135"/>
      <c r="F404" s="135"/>
      <c r="G404" s="53"/>
    </row>
    <row r="405" spans="1:8" ht="38.25" x14ac:dyDescent="0.25">
      <c r="A405" s="186"/>
      <c r="B405" s="190" t="s">
        <v>218</v>
      </c>
      <c r="C405" s="135"/>
      <c r="D405" s="135"/>
      <c r="E405" s="135"/>
      <c r="F405" s="135">
        <v>100000</v>
      </c>
      <c r="G405" s="53" t="s">
        <v>219</v>
      </c>
    </row>
    <row r="406" spans="1:8" ht="15.75" hidden="1" x14ac:dyDescent="0.25">
      <c r="A406" s="186"/>
      <c r="B406" s="190"/>
      <c r="C406" s="135"/>
      <c r="D406" s="135"/>
      <c r="E406" s="135"/>
      <c r="F406" s="135"/>
      <c r="G406" s="53"/>
    </row>
    <row r="407" spans="1:8" ht="15.75" hidden="1" x14ac:dyDescent="0.25">
      <c r="A407" s="186"/>
      <c r="B407" s="170"/>
      <c r="C407" s="135"/>
      <c r="D407" s="135"/>
      <c r="E407" s="135"/>
      <c r="F407" s="135"/>
      <c r="G407" s="53"/>
    </row>
    <row r="408" spans="1:8" ht="40.5" customHeight="1" x14ac:dyDescent="0.25">
      <c r="A408" s="186"/>
      <c r="B408" s="170" t="s">
        <v>311</v>
      </c>
      <c r="C408" s="135"/>
      <c r="D408" s="135"/>
      <c r="E408" s="135"/>
      <c r="F408" s="135">
        <v>44900680</v>
      </c>
      <c r="G408" s="208" t="s">
        <v>359</v>
      </c>
    </row>
    <row r="409" spans="1:8" s="21" customFormat="1" ht="15.75" hidden="1" x14ac:dyDescent="0.25">
      <c r="A409" s="186"/>
      <c r="B409" s="202"/>
      <c r="C409" s="134"/>
      <c r="D409" s="134"/>
      <c r="E409" s="134"/>
      <c r="F409" s="134"/>
      <c r="G409" s="53"/>
      <c r="H409" s="20"/>
    </row>
    <row r="410" spans="1:8" s="21" customFormat="1" ht="15.75" hidden="1" x14ac:dyDescent="0.25">
      <c r="A410" s="186"/>
      <c r="B410" s="202"/>
      <c r="C410" s="134"/>
      <c r="D410" s="134"/>
      <c r="E410" s="134"/>
      <c r="F410" s="134"/>
      <c r="G410" s="53"/>
      <c r="H410" s="20"/>
    </row>
    <row r="411" spans="1:8" s="21" customFormat="1" ht="15.75" hidden="1" x14ac:dyDescent="0.25">
      <c r="A411" s="186"/>
      <c r="B411" s="202"/>
      <c r="C411" s="134"/>
      <c r="D411" s="134"/>
      <c r="E411" s="134"/>
      <c r="F411" s="134"/>
      <c r="G411" s="53"/>
      <c r="H411" s="20"/>
    </row>
    <row r="412" spans="1:8" s="21" customFormat="1" ht="15.75" hidden="1" x14ac:dyDescent="0.25">
      <c r="A412" s="186"/>
      <c r="B412" s="202"/>
      <c r="C412" s="134"/>
      <c r="D412" s="134"/>
      <c r="E412" s="134"/>
      <c r="F412" s="134"/>
      <c r="G412" s="53"/>
      <c r="H412" s="20"/>
    </row>
    <row r="413" spans="1:8" s="21" customFormat="1" ht="15.75" hidden="1" x14ac:dyDescent="0.25">
      <c r="A413" s="186"/>
      <c r="B413" s="202"/>
      <c r="C413" s="134"/>
      <c r="D413" s="134"/>
      <c r="E413" s="134"/>
      <c r="F413" s="134"/>
      <c r="G413" s="53"/>
      <c r="H413" s="20"/>
    </row>
    <row r="414" spans="1:8" s="21" customFormat="1" ht="15.75" hidden="1" x14ac:dyDescent="0.25">
      <c r="A414" s="186"/>
      <c r="B414" s="205"/>
      <c r="C414" s="135"/>
      <c r="D414" s="135"/>
      <c r="E414" s="135"/>
      <c r="F414" s="135"/>
      <c r="G414" s="53"/>
      <c r="H414" s="20"/>
    </row>
    <row r="415" spans="1:8" ht="15.75" hidden="1" x14ac:dyDescent="0.25">
      <c r="A415" s="186"/>
      <c r="B415" s="190"/>
      <c r="C415" s="135"/>
      <c r="D415" s="135"/>
      <c r="E415" s="135"/>
      <c r="F415" s="135"/>
      <c r="G415" s="53"/>
    </row>
    <row r="416" spans="1:8" ht="15.75" hidden="1" x14ac:dyDescent="0.25">
      <c r="A416" s="186"/>
      <c r="B416" s="190"/>
      <c r="C416" s="135"/>
      <c r="D416" s="135"/>
      <c r="E416" s="135"/>
      <c r="F416" s="135"/>
      <c r="G416" s="53"/>
    </row>
    <row r="417" spans="1:8" ht="15.75" hidden="1" x14ac:dyDescent="0.25">
      <c r="A417" s="186"/>
      <c r="B417" s="170"/>
      <c r="C417" s="135"/>
      <c r="D417" s="135"/>
      <c r="E417" s="135"/>
      <c r="F417" s="135"/>
      <c r="G417" s="53"/>
    </row>
    <row r="418" spans="1:8" ht="15.75" hidden="1" x14ac:dyDescent="0.25">
      <c r="A418" s="186"/>
      <c r="B418" s="170"/>
      <c r="C418" s="135"/>
      <c r="D418" s="135"/>
      <c r="E418" s="135"/>
      <c r="F418" s="135"/>
      <c r="G418" s="53"/>
    </row>
    <row r="419" spans="1:8" ht="38.25" hidden="1" x14ac:dyDescent="0.25">
      <c r="A419" s="211" t="s">
        <v>96</v>
      </c>
      <c r="B419" s="194" t="s">
        <v>97</v>
      </c>
      <c r="C419" s="66">
        <f t="shared" ref="C419:F420" si="161">C420</f>
        <v>0</v>
      </c>
      <c r="D419" s="66">
        <f t="shared" si="161"/>
        <v>0</v>
      </c>
      <c r="E419" s="66">
        <f t="shared" si="161"/>
        <v>0</v>
      </c>
      <c r="F419" s="66">
        <f t="shared" si="161"/>
        <v>0</v>
      </c>
      <c r="G419" s="109"/>
    </row>
    <row r="420" spans="1:8" ht="38.25" hidden="1" x14ac:dyDescent="0.25">
      <c r="A420" s="211"/>
      <c r="B420" s="202" t="s">
        <v>115</v>
      </c>
      <c r="C420" s="135">
        <f>C421</f>
        <v>0</v>
      </c>
      <c r="D420" s="135">
        <f t="shared" si="161"/>
        <v>0</v>
      </c>
      <c r="E420" s="135">
        <f t="shared" si="161"/>
        <v>0</v>
      </c>
      <c r="F420" s="135">
        <f t="shared" si="161"/>
        <v>0</v>
      </c>
      <c r="G420" s="53"/>
    </row>
    <row r="421" spans="1:8" ht="15.75" hidden="1" x14ac:dyDescent="0.25">
      <c r="A421" s="211"/>
      <c r="B421" s="203"/>
      <c r="C421" s="135"/>
      <c r="D421" s="135"/>
      <c r="E421" s="135"/>
      <c r="F421" s="135"/>
      <c r="G421" s="53"/>
    </row>
    <row r="422" spans="1:8" ht="51" hidden="1" x14ac:dyDescent="0.25">
      <c r="A422" s="211" t="s">
        <v>98</v>
      </c>
      <c r="B422" s="194" t="s">
        <v>99</v>
      </c>
      <c r="C422" s="66">
        <f t="shared" ref="C422:F423" si="162">C423</f>
        <v>0</v>
      </c>
      <c r="D422" s="66">
        <f t="shared" si="162"/>
        <v>0</v>
      </c>
      <c r="E422" s="66">
        <f t="shared" si="162"/>
        <v>0</v>
      </c>
      <c r="F422" s="66">
        <f t="shared" si="162"/>
        <v>0</v>
      </c>
      <c r="G422" s="53"/>
    </row>
    <row r="423" spans="1:8" ht="38.25" hidden="1" x14ac:dyDescent="0.25">
      <c r="A423" s="211"/>
      <c r="B423" s="202" t="s">
        <v>115</v>
      </c>
      <c r="C423" s="134">
        <f>C424</f>
        <v>0</v>
      </c>
      <c r="D423" s="134">
        <f t="shared" si="162"/>
        <v>0</v>
      </c>
      <c r="E423" s="134">
        <f t="shared" si="162"/>
        <v>0</v>
      </c>
      <c r="F423" s="134">
        <f t="shared" si="162"/>
        <v>0</v>
      </c>
      <c r="G423" s="53"/>
    </row>
    <row r="424" spans="1:8" ht="15.75" hidden="1" x14ac:dyDescent="0.25">
      <c r="A424" s="211"/>
      <c r="B424" s="203"/>
      <c r="C424" s="135"/>
      <c r="D424" s="135"/>
      <c r="E424" s="135"/>
      <c r="F424" s="135"/>
      <c r="G424" s="53"/>
    </row>
    <row r="425" spans="1:8" ht="51" hidden="1" x14ac:dyDescent="0.25">
      <c r="A425" s="211" t="s">
        <v>100</v>
      </c>
      <c r="B425" s="194" t="s">
        <v>216</v>
      </c>
      <c r="C425" s="66">
        <f>C427</f>
        <v>0</v>
      </c>
      <c r="D425" s="66">
        <f t="shared" ref="D425" si="163">D427</f>
        <v>0</v>
      </c>
      <c r="E425" s="66">
        <f t="shared" ref="E425:F425" si="164">E427</f>
        <v>0</v>
      </c>
      <c r="F425" s="66">
        <f t="shared" si="164"/>
        <v>0</v>
      </c>
      <c r="G425" s="53"/>
    </row>
    <row r="426" spans="1:8" ht="38.25" hidden="1" x14ac:dyDescent="0.25">
      <c r="A426" s="211"/>
      <c r="B426" s="202" t="s">
        <v>115</v>
      </c>
      <c r="C426" s="134">
        <f>C427</f>
        <v>0</v>
      </c>
      <c r="D426" s="134">
        <f t="shared" ref="D426" si="165">D427</f>
        <v>0</v>
      </c>
      <c r="E426" s="134">
        <f t="shared" ref="E426:F426" si="166">E427</f>
        <v>0</v>
      </c>
      <c r="F426" s="134">
        <f t="shared" si="166"/>
        <v>0</v>
      </c>
      <c r="G426" s="53"/>
    </row>
    <row r="427" spans="1:8" ht="15.75" hidden="1" x14ac:dyDescent="0.25">
      <c r="A427" s="211"/>
      <c r="B427" s="166"/>
      <c r="C427" s="135"/>
      <c r="D427" s="134"/>
      <c r="E427" s="135"/>
      <c r="F427" s="135"/>
      <c r="G427" s="53"/>
    </row>
    <row r="428" spans="1:8" ht="38.25" hidden="1" x14ac:dyDescent="0.25">
      <c r="A428" s="211" t="s">
        <v>213</v>
      </c>
      <c r="B428" s="194" t="s">
        <v>215</v>
      </c>
      <c r="C428" s="66">
        <f>SUM(C429)</f>
        <v>0</v>
      </c>
      <c r="D428" s="135">
        <f t="shared" ref="D428:F429" si="167">SUM(D429)</f>
        <v>0</v>
      </c>
      <c r="E428" s="135">
        <f t="shared" si="167"/>
        <v>0</v>
      </c>
      <c r="F428" s="135">
        <f t="shared" si="167"/>
        <v>0</v>
      </c>
      <c r="G428" s="53"/>
      <c r="H428" s="1"/>
    </row>
    <row r="429" spans="1:8" ht="38.25" hidden="1" x14ac:dyDescent="0.25">
      <c r="A429" s="211"/>
      <c r="B429" s="202" t="s">
        <v>115</v>
      </c>
      <c r="C429" s="134">
        <f>SUM(C430)</f>
        <v>0</v>
      </c>
      <c r="D429" s="134">
        <f t="shared" si="167"/>
        <v>0</v>
      </c>
      <c r="E429" s="134">
        <f t="shared" si="167"/>
        <v>0</v>
      </c>
      <c r="F429" s="134">
        <f t="shared" si="167"/>
        <v>0</v>
      </c>
      <c r="G429" s="53"/>
      <c r="H429" s="1"/>
    </row>
    <row r="430" spans="1:8" ht="15.75" hidden="1" x14ac:dyDescent="0.25">
      <c r="A430" s="211"/>
      <c r="B430" s="203"/>
      <c r="C430" s="135"/>
      <c r="D430" s="135"/>
      <c r="E430" s="135"/>
      <c r="F430" s="135"/>
      <c r="G430" s="53"/>
      <c r="H430" s="1"/>
    </row>
    <row r="431" spans="1:8" ht="92.25" customHeight="1" x14ac:dyDescent="0.25">
      <c r="A431" s="211" t="s">
        <v>112</v>
      </c>
      <c r="B431" s="194" t="s">
        <v>161</v>
      </c>
      <c r="C431" s="66">
        <f t="shared" ref="C431:F431" si="168">C432</f>
        <v>0</v>
      </c>
      <c r="D431" s="66">
        <f t="shared" si="168"/>
        <v>0</v>
      </c>
      <c r="E431" s="66">
        <f t="shared" si="168"/>
        <v>0</v>
      </c>
      <c r="F431" s="66">
        <f t="shared" si="168"/>
        <v>1900</v>
      </c>
      <c r="G431" s="53"/>
    </row>
    <row r="432" spans="1:8" ht="15.75" x14ac:dyDescent="0.25">
      <c r="A432" s="211"/>
      <c r="B432" s="213" t="s">
        <v>114</v>
      </c>
      <c r="C432" s="134">
        <f t="shared" ref="C432:F432" si="169">SUM(C433:C433)</f>
        <v>0</v>
      </c>
      <c r="D432" s="134">
        <f t="shared" si="169"/>
        <v>0</v>
      </c>
      <c r="E432" s="134">
        <f t="shared" si="169"/>
        <v>0</v>
      </c>
      <c r="F432" s="134">
        <f t="shared" si="169"/>
        <v>1900</v>
      </c>
      <c r="G432" s="53"/>
    </row>
    <row r="433" spans="1:7" ht="31.5" customHeight="1" x14ac:dyDescent="0.25">
      <c r="A433" s="211"/>
      <c r="B433" s="203" t="s">
        <v>220</v>
      </c>
      <c r="C433" s="135"/>
      <c r="D433" s="135"/>
      <c r="E433" s="135"/>
      <c r="F433" s="135">
        <v>1900</v>
      </c>
      <c r="G433" s="137" t="s">
        <v>337</v>
      </c>
    </row>
    <row r="434" spans="1:7" ht="38.25" x14ac:dyDescent="0.25">
      <c r="A434" s="211" t="s">
        <v>8</v>
      </c>
      <c r="B434" s="212" t="s">
        <v>9</v>
      </c>
      <c r="C434" s="66">
        <f t="shared" ref="C434:F434" si="170">C435</f>
        <v>0</v>
      </c>
      <c r="D434" s="66">
        <f t="shared" si="170"/>
        <v>0</v>
      </c>
      <c r="E434" s="66">
        <f t="shared" si="170"/>
        <v>0</v>
      </c>
      <c r="F434" s="66">
        <f t="shared" si="170"/>
        <v>1924169</v>
      </c>
      <c r="G434" s="53"/>
    </row>
    <row r="435" spans="1:7" ht="15.75" x14ac:dyDescent="0.25">
      <c r="A435" s="211"/>
      <c r="B435" s="213" t="s">
        <v>114</v>
      </c>
      <c r="C435" s="134">
        <f>C436+C437</f>
        <v>0</v>
      </c>
      <c r="D435" s="134">
        <f t="shared" ref="D435:F435" si="171">D436+D437</f>
        <v>0</v>
      </c>
      <c r="E435" s="134">
        <f t="shared" si="171"/>
        <v>0</v>
      </c>
      <c r="F435" s="134">
        <f t="shared" si="171"/>
        <v>1924169</v>
      </c>
      <c r="G435" s="53"/>
    </row>
    <row r="436" spans="1:7" ht="38.25" x14ac:dyDescent="0.25">
      <c r="A436" s="211"/>
      <c r="B436" s="206" t="s">
        <v>221</v>
      </c>
      <c r="C436" s="134"/>
      <c r="D436" s="134"/>
      <c r="E436" s="134"/>
      <c r="F436" s="135">
        <v>6678</v>
      </c>
      <c r="G436" s="53" t="s">
        <v>222</v>
      </c>
    </row>
    <row r="437" spans="1:7" ht="38.25" x14ac:dyDescent="0.25">
      <c r="A437" s="211"/>
      <c r="B437" s="206" t="s">
        <v>223</v>
      </c>
      <c r="C437" s="134"/>
      <c r="D437" s="134"/>
      <c r="E437" s="134"/>
      <c r="F437" s="135">
        <v>1917491</v>
      </c>
      <c r="G437" s="53" t="s">
        <v>224</v>
      </c>
    </row>
    <row r="438" spans="1:7" ht="42" customHeight="1" x14ac:dyDescent="0.25">
      <c r="A438" s="211" t="s">
        <v>10</v>
      </c>
      <c r="B438" s="212" t="s">
        <v>11</v>
      </c>
      <c r="C438" s="66">
        <f>C439+C444+C446</f>
        <v>10138762</v>
      </c>
      <c r="D438" s="66">
        <f t="shared" ref="D438:F438" si="172">D439+D444+D446</f>
        <v>0</v>
      </c>
      <c r="E438" s="66">
        <f t="shared" si="172"/>
        <v>0</v>
      </c>
      <c r="F438" s="66">
        <f t="shared" si="172"/>
        <v>933311</v>
      </c>
      <c r="G438" s="98"/>
    </row>
    <row r="439" spans="1:7" ht="38.25" x14ac:dyDescent="0.25">
      <c r="A439" s="211"/>
      <c r="B439" s="202" t="s">
        <v>115</v>
      </c>
      <c r="C439" s="134">
        <f>C443+C442+C440+C441</f>
        <v>10672900</v>
      </c>
      <c r="D439" s="134">
        <f t="shared" ref="D439:F439" si="173">D443+D442+D440+D441</f>
        <v>0</v>
      </c>
      <c r="E439" s="134">
        <f t="shared" si="173"/>
        <v>0</v>
      </c>
      <c r="F439" s="134">
        <f t="shared" si="173"/>
        <v>933311</v>
      </c>
      <c r="G439" s="53"/>
    </row>
    <row r="440" spans="1:7" ht="27" hidden="1" customHeight="1" x14ac:dyDescent="0.25">
      <c r="A440" s="211"/>
      <c r="B440" s="214"/>
      <c r="C440" s="135"/>
      <c r="D440" s="135"/>
      <c r="E440" s="135"/>
      <c r="F440" s="135"/>
      <c r="G440" s="53"/>
    </row>
    <row r="441" spans="1:7" ht="42.75" customHeight="1" x14ac:dyDescent="0.25">
      <c r="A441" s="211"/>
      <c r="B441" s="214" t="s">
        <v>225</v>
      </c>
      <c r="C441" s="135"/>
      <c r="D441" s="135"/>
      <c r="E441" s="135"/>
      <c r="F441" s="135">
        <v>341915</v>
      </c>
      <c r="G441" s="53" t="s">
        <v>377</v>
      </c>
    </row>
    <row r="442" spans="1:7" ht="42.75" customHeight="1" x14ac:dyDescent="0.25">
      <c r="A442" s="242"/>
      <c r="B442" s="244" t="s">
        <v>226</v>
      </c>
      <c r="C442" s="135">
        <v>10672900</v>
      </c>
      <c r="D442" s="135"/>
      <c r="E442" s="135"/>
      <c r="F442" s="135"/>
      <c r="G442" s="53" t="s">
        <v>395</v>
      </c>
    </row>
    <row r="443" spans="1:7" ht="57.75" customHeight="1" x14ac:dyDescent="0.25">
      <c r="A443" s="243"/>
      <c r="B443" s="245"/>
      <c r="C443" s="135"/>
      <c r="D443" s="135"/>
      <c r="E443" s="135"/>
      <c r="F443" s="135">
        <v>591396</v>
      </c>
      <c r="G443" s="208" t="s">
        <v>396</v>
      </c>
    </row>
    <row r="444" spans="1:7" ht="15.75" hidden="1" x14ac:dyDescent="0.25">
      <c r="A444" s="211"/>
      <c r="B444" s="164" t="s">
        <v>113</v>
      </c>
      <c r="C444" s="135"/>
      <c r="D444" s="135"/>
      <c r="E444" s="135"/>
      <c r="F444" s="135"/>
      <c r="G444" s="53"/>
    </row>
    <row r="445" spans="1:7" ht="15.75" hidden="1" x14ac:dyDescent="0.25">
      <c r="A445" s="211"/>
      <c r="B445" s="164"/>
      <c r="C445" s="135"/>
      <c r="D445" s="135"/>
      <c r="E445" s="135"/>
      <c r="F445" s="135"/>
      <c r="G445" s="53"/>
    </row>
    <row r="446" spans="1:7" ht="25.5" x14ac:dyDescent="0.25">
      <c r="A446" s="211"/>
      <c r="B446" s="164" t="s">
        <v>376</v>
      </c>
      <c r="C446" s="135">
        <f>SUM(C447:C448)</f>
        <v>-534138</v>
      </c>
      <c r="D446" s="135">
        <f t="shared" ref="D446:F446" si="174">SUM(D447:D448)</f>
        <v>0</v>
      </c>
      <c r="E446" s="135">
        <f t="shared" si="174"/>
        <v>0</v>
      </c>
      <c r="F446" s="135">
        <f t="shared" si="174"/>
        <v>0</v>
      </c>
      <c r="G446" s="53"/>
    </row>
    <row r="447" spans="1:7" ht="42" customHeight="1" x14ac:dyDescent="0.25">
      <c r="A447" s="211"/>
      <c r="B447" s="221" t="s">
        <v>366</v>
      </c>
      <c r="C447" s="135">
        <v>-534138</v>
      </c>
      <c r="D447" s="134"/>
      <c r="E447" s="134"/>
      <c r="F447" s="134"/>
      <c r="G447" s="233" t="s">
        <v>367</v>
      </c>
    </row>
    <row r="448" spans="1:7" ht="39.75" hidden="1" customHeight="1" x14ac:dyDescent="0.25">
      <c r="A448" s="211"/>
      <c r="B448" s="208"/>
      <c r="C448" s="135"/>
      <c r="D448" s="134"/>
      <c r="E448" s="134"/>
      <c r="F448" s="134"/>
      <c r="G448" s="237"/>
    </row>
    <row r="449" spans="1:8" ht="51" x14ac:dyDescent="0.25">
      <c r="A449" s="211" t="s">
        <v>227</v>
      </c>
      <c r="B449" s="212" t="s">
        <v>228</v>
      </c>
      <c r="C449" s="66">
        <f>SUM(C450)</f>
        <v>0</v>
      </c>
      <c r="D449" s="66">
        <f t="shared" ref="D449:F450" si="175">SUM(D450)</f>
        <v>0</v>
      </c>
      <c r="E449" s="66">
        <f t="shared" si="175"/>
        <v>0</v>
      </c>
      <c r="F449" s="66">
        <f t="shared" si="175"/>
        <v>1838030</v>
      </c>
      <c r="G449" s="53"/>
    </row>
    <row r="450" spans="1:8" ht="38.25" x14ac:dyDescent="0.25">
      <c r="A450" s="211"/>
      <c r="B450" s="202" t="s">
        <v>115</v>
      </c>
      <c r="C450" s="134">
        <f>SUM(C451)</f>
        <v>0</v>
      </c>
      <c r="D450" s="134">
        <f t="shared" si="175"/>
        <v>0</v>
      </c>
      <c r="E450" s="134">
        <f t="shared" si="175"/>
        <v>0</v>
      </c>
      <c r="F450" s="134">
        <f t="shared" si="175"/>
        <v>1838030</v>
      </c>
      <c r="G450" s="53"/>
    </row>
    <row r="451" spans="1:8" ht="38.25" x14ac:dyDescent="0.25">
      <c r="A451" s="211"/>
      <c r="B451" s="214" t="s">
        <v>229</v>
      </c>
      <c r="C451" s="135"/>
      <c r="D451" s="135"/>
      <c r="E451" s="135"/>
      <c r="F451" s="135">
        <v>1838030</v>
      </c>
      <c r="G451" s="53" t="s">
        <v>341</v>
      </c>
    </row>
    <row r="452" spans="1:8" ht="15.75" hidden="1" x14ac:dyDescent="0.25">
      <c r="A452" s="211"/>
      <c r="B452" s="164"/>
      <c r="C452" s="135"/>
      <c r="D452" s="135"/>
      <c r="E452" s="135"/>
      <c r="F452" s="135"/>
      <c r="G452" s="53"/>
    </row>
    <row r="453" spans="1:8" ht="38.25" x14ac:dyDescent="0.25">
      <c r="A453" s="211" t="s">
        <v>230</v>
      </c>
      <c r="B453" s="200" t="s">
        <v>231</v>
      </c>
      <c r="C453" s="66">
        <f>SUM(C454)</f>
        <v>650100</v>
      </c>
      <c r="D453" s="66">
        <f t="shared" ref="D453:F453" si="176">SUM(D454)</f>
        <v>0</v>
      </c>
      <c r="E453" s="66">
        <f t="shared" si="176"/>
        <v>0</v>
      </c>
      <c r="F453" s="66">
        <f t="shared" si="176"/>
        <v>0</v>
      </c>
      <c r="G453" s="86"/>
    </row>
    <row r="454" spans="1:8" ht="42" customHeight="1" x14ac:dyDescent="0.25">
      <c r="A454" s="211" t="s">
        <v>232</v>
      </c>
      <c r="B454" s="212" t="s">
        <v>233</v>
      </c>
      <c r="C454" s="66">
        <f t="shared" ref="C454:F454" si="177">C455</f>
        <v>650100</v>
      </c>
      <c r="D454" s="66">
        <f t="shared" si="177"/>
        <v>0</v>
      </c>
      <c r="E454" s="66">
        <f t="shared" si="177"/>
        <v>0</v>
      </c>
      <c r="F454" s="66">
        <f t="shared" si="177"/>
        <v>0</v>
      </c>
      <c r="G454" s="53"/>
    </row>
    <row r="455" spans="1:8" ht="25.5" x14ac:dyDescent="0.25">
      <c r="A455" s="211"/>
      <c r="B455" s="213" t="s">
        <v>234</v>
      </c>
      <c r="C455" s="134">
        <f>SUM(C456:C458)</f>
        <v>650100</v>
      </c>
      <c r="D455" s="134">
        <f t="shared" ref="D455:F455" si="178">SUM(D456:D458)</f>
        <v>0</v>
      </c>
      <c r="E455" s="134">
        <f t="shared" si="178"/>
        <v>0</v>
      </c>
      <c r="F455" s="134">
        <f t="shared" si="178"/>
        <v>0</v>
      </c>
      <c r="G455" s="53"/>
    </row>
    <row r="456" spans="1:8" ht="15.75" hidden="1" x14ac:dyDescent="0.25">
      <c r="A456" s="242"/>
      <c r="B456" s="179"/>
      <c r="C456" s="134"/>
      <c r="D456" s="134"/>
      <c r="E456" s="134"/>
      <c r="F456" s="134"/>
      <c r="G456" s="53"/>
    </row>
    <row r="457" spans="1:8" ht="39" customHeight="1" x14ac:dyDescent="0.25">
      <c r="A457" s="243"/>
      <c r="B457" s="179" t="s">
        <v>235</v>
      </c>
      <c r="C457" s="64">
        <v>650100</v>
      </c>
      <c r="D457" s="52"/>
      <c r="E457" s="52"/>
      <c r="F457" s="52"/>
      <c r="G457" s="220" t="s">
        <v>360</v>
      </c>
    </row>
    <row r="458" spans="1:8" ht="15.75" hidden="1" x14ac:dyDescent="0.25">
      <c r="A458" s="211"/>
      <c r="B458" s="214"/>
      <c r="C458" s="64"/>
      <c r="D458" s="64"/>
      <c r="E458" s="64"/>
      <c r="F458" s="64"/>
      <c r="G458" s="53"/>
    </row>
    <row r="459" spans="1:8" ht="15.75" hidden="1" x14ac:dyDescent="0.25">
      <c r="A459" s="211"/>
      <c r="B459" s="209"/>
      <c r="C459" s="135"/>
      <c r="D459" s="134"/>
      <c r="E459" s="134"/>
      <c r="F459" s="134"/>
      <c r="G459" s="53"/>
    </row>
    <row r="460" spans="1:8" ht="15.75" hidden="1" x14ac:dyDescent="0.25">
      <c r="A460" s="211"/>
      <c r="B460" s="209"/>
      <c r="C460" s="135"/>
      <c r="D460" s="134"/>
      <c r="E460" s="134"/>
      <c r="F460" s="134"/>
      <c r="G460" s="53"/>
    </row>
    <row r="461" spans="1:8" s="118" customFormat="1" ht="68.25" customHeight="1" x14ac:dyDescent="0.25">
      <c r="A461" s="211" t="s">
        <v>18</v>
      </c>
      <c r="B461" s="212" t="s">
        <v>19</v>
      </c>
      <c r="C461" s="66">
        <f>C462+C464+C466+C467+C468+C471</f>
        <v>0</v>
      </c>
      <c r="D461" s="66">
        <f t="shared" ref="D461:E461" si="179">D462+D464+D466+D467+D468+D471</f>
        <v>0</v>
      </c>
      <c r="E461" s="66">
        <f t="shared" si="179"/>
        <v>0</v>
      </c>
      <c r="F461" s="66">
        <f>F462+F464+F466+F467+F468+F471</f>
        <v>211913481</v>
      </c>
      <c r="G461" s="86"/>
      <c r="H461" s="117"/>
    </row>
    <row r="462" spans="1:8" ht="40.5" hidden="1" x14ac:dyDescent="0.25">
      <c r="A462" s="211" t="s">
        <v>198</v>
      </c>
      <c r="B462" s="199" t="s">
        <v>37</v>
      </c>
      <c r="C462" s="66">
        <f t="shared" ref="C462:F462" si="180">C463</f>
        <v>0</v>
      </c>
      <c r="D462" s="66">
        <f t="shared" si="180"/>
        <v>0</v>
      </c>
      <c r="E462" s="66">
        <f t="shared" si="180"/>
        <v>0</v>
      </c>
      <c r="F462" s="66">
        <f t="shared" si="180"/>
        <v>0</v>
      </c>
      <c r="G462" s="53"/>
    </row>
    <row r="463" spans="1:8" ht="15.75" hidden="1" x14ac:dyDescent="0.25">
      <c r="A463" s="211"/>
      <c r="B463" s="213" t="s">
        <v>38</v>
      </c>
      <c r="C463" s="134">
        <f t="shared" ref="C463:F463" si="181">C465</f>
        <v>0</v>
      </c>
      <c r="D463" s="134">
        <f t="shared" si="181"/>
        <v>0</v>
      </c>
      <c r="E463" s="134">
        <f t="shared" si="181"/>
        <v>0</v>
      </c>
      <c r="F463" s="134">
        <f t="shared" si="181"/>
        <v>0</v>
      </c>
      <c r="G463" s="53"/>
    </row>
    <row r="464" spans="1:8" s="118" customFormat="1" ht="79.900000000000006" customHeight="1" x14ac:dyDescent="0.25">
      <c r="A464" s="211" t="s">
        <v>309</v>
      </c>
      <c r="B464" s="212" t="s">
        <v>310</v>
      </c>
      <c r="C464" s="134"/>
      <c r="D464" s="134"/>
      <c r="E464" s="134"/>
      <c r="F464" s="44">
        <v>209923000</v>
      </c>
      <c r="G464" s="208" t="s">
        <v>342</v>
      </c>
      <c r="H464" s="117"/>
    </row>
    <row r="465" spans="1:8" s="118" customFormat="1" ht="15.75" hidden="1" x14ac:dyDescent="0.25">
      <c r="A465" s="211"/>
      <c r="B465" s="213"/>
      <c r="C465" s="134"/>
      <c r="D465" s="134"/>
      <c r="E465" s="134"/>
      <c r="F465" s="134"/>
      <c r="G465" s="57"/>
      <c r="H465" s="117"/>
    </row>
    <row r="466" spans="1:8" s="118" customFormat="1" ht="78.75" hidden="1" customHeight="1" x14ac:dyDescent="0.25">
      <c r="A466" s="211" t="s">
        <v>132</v>
      </c>
      <c r="B466" s="212" t="s">
        <v>133</v>
      </c>
      <c r="C466" s="66"/>
      <c r="D466" s="66"/>
      <c r="E466" s="66"/>
      <c r="F466" s="66"/>
      <c r="G466" s="57"/>
      <c r="H466" s="117"/>
    </row>
    <row r="467" spans="1:8" ht="76.5" hidden="1" x14ac:dyDescent="0.25">
      <c r="A467" s="211" t="s">
        <v>211</v>
      </c>
      <c r="B467" s="212" t="s">
        <v>212</v>
      </c>
      <c r="C467" s="66"/>
      <c r="D467" s="66"/>
      <c r="E467" s="66"/>
      <c r="F467" s="66"/>
      <c r="G467" s="53"/>
    </row>
    <row r="468" spans="1:8" ht="42" customHeight="1" x14ac:dyDescent="0.25">
      <c r="A468" s="211" t="s">
        <v>134</v>
      </c>
      <c r="B468" s="212" t="s">
        <v>135</v>
      </c>
      <c r="C468" s="66">
        <f t="shared" ref="C468:F469" si="182">C469</f>
        <v>0</v>
      </c>
      <c r="D468" s="66">
        <f t="shared" si="182"/>
        <v>0</v>
      </c>
      <c r="E468" s="66">
        <f t="shared" si="182"/>
        <v>0</v>
      </c>
      <c r="F468" s="66">
        <f t="shared" si="182"/>
        <v>1990481</v>
      </c>
      <c r="G468" s="53"/>
    </row>
    <row r="469" spans="1:8" ht="25.5" x14ac:dyDescent="0.25">
      <c r="A469" s="211"/>
      <c r="B469" s="213" t="s">
        <v>117</v>
      </c>
      <c r="C469" s="134">
        <f>C470</f>
        <v>0</v>
      </c>
      <c r="D469" s="134">
        <f t="shared" si="182"/>
        <v>0</v>
      </c>
      <c r="E469" s="134">
        <f t="shared" si="182"/>
        <v>0</v>
      </c>
      <c r="F469" s="134">
        <f t="shared" si="182"/>
        <v>1990481</v>
      </c>
      <c r="G469" s="53"/>
    </row>
    <row r="470" spans="1:8" s="63" customFormat="1" ht="39.75" customHeight="1" x14ac:dyDescent="0.25">
      <c r="A470" s="211"/>
      <c r="B470" s="171"/>
      <c r="C470" s="66"/>
      <c r="D470" s="66"/>
      <c r="E470" s="49"/>
      <c r="F470" s="49">
        <f>1500000+453000+37481</f>
        <v>1990481</v>
      </c>
      <c r="G470" s="57" t="s">
        <v>397</v>
      </c>
      <c r="H470" s="62"/>
    </row>
    <row r="471" spans="1:8" ht="38.25" hidden="1" x14ac:dyDescent="0.25">
      <c r="A471" s="211" t="s">
        <v>39</v>
      </c>
      <c r="B471" s="149" t="s">
        <v>40</v>
      </c>
      <c r="C471" s="66">
        <f t="shared" ref="C471:F471" si="183">C472</f>
        <v>0</v>
      </c>
      <c r="D471" s="66">
        <f t="shared" si="183"/>
        <v>0</v>
      </c>
      <c r="E471" s="66">
        <f t="shared" si="183"/>
        <v>0</v>
      </c>
      <c r="F471" s="66">
        <f t="shared" si="183"/>
        <v>0</v>
      </c>
      <c r="G471" s="53"/>
    </row>
    <row r="472" spans="1:8" ht="25.5" hidden="1" x14ac:dyDescent="0.25">
      <c r="A472" s="180"/>
      <c r="B472" s="191" t="s">
        <v>41</v>
      </c>
      <c r="C472" s="134">
        <f>C473+C474+C475</f>
        <v>0</v>
      </c>
      <c r="D472" s="134">
        <f t="shared" ref="D472" si="184">D473+D474+D475</f>
        <v>0</v>
      </c>
      <c r="E472" s="134">
        <f t="shared" ref="E472:F472" si="185">E473+E474+E475</f>
        <v>0</v>
      </c>
      <c r="F472" s="134">
        <f t="shared" si="185"/>
        <v>0</v>
      </c>
      <c r="G472" s="53"/>
    </row>
    <row r="473" spans="1:8" ht="15.75" hidden="1" x14ac:dyDescent="0.25">
      <c r="A473" s="180"/>
      <c r="B473" s="214"/>
      <c r="C473" s="135"/>
      <c r="D473" s="135"/>
      <c r="E473" s="135"/>
      <c r="F473" s="135"/>
      <c r="G473" s="53"/>
    </row>
    <row r="474" spans="1:8" ht="27.75" hidden="1" customHeight="1" x14ac:dyDescent="0.25">
      <c r="A474" s="211"/>
      <c r="B474" s="214"/>
      <c r="C474" s="135"/>
      <c r="D474" s="135"/>
      <c r="E474" s="135"/>
      <c r="F474" s="135"/>
      <c r="G474" s="53"/>
    </row>
    <row r="475" spans="1:8" ht="15.75" hidden="1" x14ac:dyDescent="0.25">
      <c r="A475" s="211"/>
      <c r="B475" s="214"/>
      <c r="C475" s="135"/>
      <c r="D475" s="135"/>
      <c r="E475" s="135"/>
      <c r="F475" s="135"/>
      <c r="G475" s="110"/>
    </row>
    <row r="476" spans="1:8" ht="51" hidden="1" x14ac:dyDescent="0.25">
      <c r="A476" s="211" t="s">
        <v>147</v>
      </c>
      <c r="B476" s="197" t="s">
        <v>148</v>
      </c>
      <c r="C476" s="66">
        <f>C477</f>
        <v>0</v>
      </c>
      <c r="D476" s="66">
        <f t="shared" ref="D476:F476" si="186">D477</f>
        <v>0</v>
      </c>
      <c r="E476" s="66">
        <f t="shared" si="186"/>
        <v>0</v>
      </c>
      <c r="F476" s="66">
        <f t="shared" si="186"/>
        <v>0</v>
      </c>
      <c r="G476" s="53"/>
    </row>
    <row r="477" spans="1:8" ht="25.5" hidden="1" x14ac:dyDescent="0.25">
      <c r="A477" s="211"/>
      <c r="B477" s="191" t="s">
        <v>41</v>
      </c>
      <c r="C477" s="134">
        <f>C478+C479</f>
        <v>0</v>
      </c>
      <c r="D477" s="134">
        <f t="shared" ref="D477" si="187">D478+D479</f>
        <v>0</v>
      </c>
      <c r="E477" s="134">
        <f t="shared" ref="E477:F477" si="188">E478+E479</f>
        <v>0</v>
      </c>
      <c r="F477" s="134">
        <f t="shared" si="188"/>
        <v>0</v>
      </c>
      <c r="G477" s="53"/>
    </row>
    <row r="478" spans="1:8" ht="15.75" hidden="1" x14ac:dyDescent="0.25">
      <c r="A478" s="211"/>
      <c r="B478" s="191"/>
      <c r="C478" s="134"/>
      <c r="D478" s="134"/>
      <c r="E478" s="134"/>
      <c r="F478" s="134"/>
      <c r="G478" s="110"/>
    </row>
    <row r="479" spans="1:8" ht="15.75" hidden="1" x14ac:dyDescent="0.25">
      <c r="A479" s="211"/>
      <c r="B479" s="191"/>
      <c r="C479" s="135"/>
      <c r="D479" s="135"/>
      <c r="E479" s="135"/>
      <c r="F479" s="135"/>
      <c r="G479" s="110"/>
    </row>
    <row r="480" spans="1:8" ht="38.25" hidden="1" x14ac:dyDescent="0.25">
      <c r="A480" s="211" t="s">
        <v>83</v>
      </c>
      <c r="B480" s="147" t="s">
        <v>81</v>
      </c>
      <c r="C480" s="66">
        <f t="shared" ref="C480:D480" si="189">C481+C489</f>
        <v>0</v>
      </c>
      <c r="D480" s="66">
        <f t="shared" si="189"/>
        <v>0</v>
      </c>
      <c r="E480" s="66">
        <f t="shared" ref="E480:F480" si="190">E481+E489</f>
        <v>0</v>
      </c>
      <c r="F480" s="66">
        <f t="shared" si="190"/>
        <v>0</v>
      </c>
      <c r="G480" s="53"/>
    </row>
    <row r="481" spans="1:7" ht="63.75" hidden="1" x14ac:dyDescent="0.25">
      <c r="A481" s="211" t="s">
        <v>84</v>
      </c>
      <c r="B481" s="149" t="s">
        <v>82</v>
      </c>
      <c r="C481" s="66">
        <f>C482</f>
        <v>0</v>
      </c>
      <c r="D481" s="66">
        <f t="shared" ref="D481:F481" si="191">D482</f>
        <v>0</v>
      </c>
      <c r="E481" s="66">
        <f t="shared" si="191"/>
        <v>0</v>
      </c>
      <c r="F481" s="66">
        <f t="shared" si="191"/>
        <v>0</v>
      </c>
      <c r="G481" s="53"/>
    </row>
    <row r="482" spans="1:7" ht="25.5" hidden="1" x14ac:dyDescent="0.25">
      <c r="A482" s="211"/>
      <c r="B482" s="213" t="s">
        <v>33</v>
      </c>
      <c r="C482" s="134">
        <f t="shared" ref="C482:D482" si="192">C483+C484+C485+C487+C488+C486</f>
        <v>0</v>
      </c>
      <c r="D482" s="134">
        <f t="shared" si="192"/>
        <v>0</v>
      </c>
      <c r="E482" s="134">
        <f>E483+E484+E485+E487+E488+E486</f>
        <v>0</v>
      </c>
      <c r="F482" s="134">
        <f t="shared" ref="F482" si="193">F483+F484+F485+F487+F488+F486</f>
        <v>0</v>
      </c>
      <c r="G482" s="53"/>
    </row>
    <row r="483" spans="1:7" ht="15.75" hidden="1" x14ac:dyDescent="0.25">
      <c r="A483" s="211"/>
      <c r="B483" s="162"/>
      <c r="C483" s="66"/>
      <c r="D483" s="66"/>
      <c r="E483" s="66"/>
      <c r="F483" s="66"/>
      <c r="G483" s="111"/>
    </row>
    <row r="484" spans="1:7" ht="15.75" hidden="1" x14ac:dyDescent="0.25">
      <c r="A484" s="211"/>
      <c r="B484" s="162"/>
      <c r="C484" s="66"/>
      <c r="D484" s="66"/>
      <c r="E484" s="135"/>
      <c r="F484" s="66"/>
      <c r="G484" s="67"/>
    </row>
    <row r="485" spans="1:7" ht="15.75" hidden="1" x14ac:dyDescent="0.25">
      <c r="A485" s="211"/>
      <c r="B485" s="162"/>
      <c r="C485" s="66"/>
      <c r="D485" s="66"/>
      <c r="E485" s="135"/>
      <c r="F485" s="66"/>
      <c r="G485" s="67"/>
    </row>
    <row r="486" spans="1:7" ht="15.75" hidden="1" x14ac:dyDescent="0.25">
      <c r="A486" s="211"/>
      <c r="B486" s="162"/>
      <c r="C486" s="66"/>
      <c r="D486" s="66"/>
      <c r="E486" s="135"/>
      <c r="F486" s="66"/>
      <c r="G486" s="67"/>
    </row>
    <row r="487" spans="1:7" ht="15.75" hidden="1" x14ac:dyDescent="0.25">
      <c r="A487" s="211"/>
      <c r="B487" s="149"/>
      <c r="C487" s="66"/>
      <c r="D487" s="66"/>
      <c r="E487" s="135"/>
      <c r="F487" s="66"/>
      <c r="G487" s="110"/>
    </row>
    <row r="488" spans="1:7" ht="15.75" hidden="1" x14ac:dyDescent="0.25">
      <c r="A488" s="211"/>
      <c r="B488" s="149"/>
      <c r="C488" s="66"/>
      <c r="D488" s="66"/>
      <c r="E488" s="135"/>
      <c r="F488" s="66"/>
      <c r="G488" s="110"/>
    </row>
    <row r="489" spans="1:7" ht="63.75" hidden="1" x14ac:dyDescent="0.25">
      <c r="A489" s="211" t="s">
        <v>107</v>
      </c>
      <c r="B489" s="149" t="s">
        <v>108</v>
      </c>
      <c r="C489" s="66">
        <f t="shared" ref="C489:F490" si="194">C490</f>
        <v>0</v>
      </c>
      <c r="D489" s="66">
        <f t="shared" si="194"/>
        <v>0</v>
      </c>
      <c r="E489" s="66">
        <f t="shared" si="194"/>
        <v>0</v>
      </c>
      <c r="F489" s="66">
        <f t="shared" si="194"/>
        <v>0</v>
      </c>
      <c r="G489" s="53"/>
    </row>
    <row r="490" spans="1:7" ht="25.5" hidden="1" x14ac:dyDescent="0.25">
      <c r="A490" s="211"/>
      <c r="B490" s="213" t="s">
        <v>33</v>
      </c>
      <c r="C490" s="134">
        <f>C491</f>
        <v>0</v>
      </c>
      <c r="D490" s="134">
        <f t="shared" si="194"/>
        <v>0</v>
      </c>
      <c r="E490" s="134">
        <f t="shared" si="194"/>
        <v>0</v>
      </c>
      <c r="F490" s="134">
        <f t="shared" si="194"/>
        <v>0</v>
      </c>
      <c r="G490" s="53"/>
    </row>
    <row r="491" spans="1:7" ht="15.75" hidden="1" x14ac:dyDescent="0.25">
      <c r="A491" s="211"/>
      <c r="B491" s="162"/>
      <c r="C491" s="66"/>
      <c r="D491" s="66"/>
      <c r="E491" s="135"/>
      <c r="F491" s="66"/>
      <c r="G491" s="53"/>
    </row>
    <row r="492" spans="1:7" ht="57" customHeight="1" x14ac:dyDescent="0.25">
      <c r="A492" s="211" t="s">
        <v>86</v>
      </c>
      <c r="B492" s="147" t="s">
        <v>85</v>
      </c>
      <c r="C492" s="66">
        <f>C493+C496+C502</f>
        <v>0</v>
      </c>
      <c r="D492" s="66">
        <f t="shared" ref="D492" si="195">D493+D496+D502</f>
        <v>0</v>
      </c>
      <c r="E492" s="66">
        <f t="shared" ref="E492:F492" si="196">E493+E496+E502</f>
        <v>0</v>
      </c>
      <c r="F492" s="66">
        <f t="shared" si="196"/>
        <v>186486</v>
      </c>
      <c r="G492" s="53"/>
    </row>
    <row r="493" spans="1:7" ht="38.25" hidden="1" x14ac:dyDescent="0.25">
      <c r="A493" s="211" t="s">
        <v>88</v>
      </c>
      <c r="B493" s="149" t="s">
        <v>87</v>
      </c>
      <c r="C493" s="66">
        <f>C494</f>
        <v>0</v>
      </c>
      <c r="D493" s="66">
        <f t="shared" ref="D493:F494" si="197">D494</f>
        <v>0</v>
      </c>
      <c r="E493" s="66">
        <f t="shared" si="197"/>
        <v>0</v>
      </c>
      <c r="F493" s="66">
        <f t="shared" si="197"/>
        <v>0</v>
      </c>
      <c r="G493" s="53"/>
    </row>
    <row r="494" spans="1:7" ht="15.75" hidden="1" x14ac:dyDescent="0.25">
      <c r="A494" s="211"/>
      <c r="B494" s="202" t="s">
        <v>34</v>
      </c>
      <c r="C494" s="134">
        <f>C495</f>
        <v>0</v>
      </c>
      <c r="D494" s="134">
        <f t="shared" si="197"/>
        <v>0</v>
      </c>
      <c r="E494" s="134">
        <f t="shared" si="197"/>
        <v>0</v>
      </c>
      <c r="F494" s="134">
        <f t="shared" si="197"/>
        <v>0</v>
      </c>
      <c r="G494" s="53"/>
    </row>
    <row r="495" spans="1:7" ht="15.75" hidden="1" x14ac:dyDescent="0.25">
      <c r="A495" s="211"/>
      <c r="B495" s="214"/>
      <c r="C495" s="135"/>
      <c r="D495" s="135"/>
      <c r="E495" s="135"/>
      <c r="F495" s="135"/>
      <c r="G495" s="53"/>
    </row>
    <row r="496" spans="1:7" ht="25.5" hidden="1" x14ac:dyDescent="0.25">
      <c r="A496" s="211" t="s">
        <v>109</v>
      </c>
      <c r="B496" s="197" t="s">
        <v>110</v>
      </c>
      <c r="C496" s="66">
        <f t="shared" ref="C496:D496" si="198">C497+C500</f>
        <v>0</v>
      </c>
      <c r="D496" s="66">
        <f t="shared" si="198"/>
        <v>0</v>
      </c>
      <c r="E496" s="66">
        <f t="shared" ref="E496:F496" si="199">E497+E500</f>
        <v>0</v>
      </c>
      <c r="F496" s="66">
        <f t="shared" si="199"/>
        <v>0</v>
      </c>
      <c r="G496" s="53"/>
    </row>
    <row r="497" spans="1:7" ht="15.75" hidden="1" x14ac:dyDescent="0.25">
      <c r="A497" s="211"/>
      <c r="B497" s="202" t="s">
        <v>34</v>
      </c>
      <c r="C497" s="134">
        <f>C499+C498</f>
        <v>0</v>
      </c>
      <c r="D497" s="134">
        <f t="shared" ref="D497" si="200">D499+D498</f>
        <v>0</v>
      </c>
      <c r="E497" s="134">
        <f t="shared" ref="E497:F497" si="201">E499+E498</f>
        <v>0</v>
      </c>
      <c r="F497" s="134">
        <f t="shared" si="201"/>
        <v>0</v>
      </c>
      <c r="G497" s="53"/>
    </row>
    <row r="498" spans="1:7" ht="15.75" hidden="1" x14ac:dyDescent="0.25">
      <c r="A498" s="211"/>
      <c r="B498" s="214"/>
      <c r="C498" s="134"/>
      <c r="D498" s="134"/>
      <c r="E498" s="135"/>
      <c r="F498" s="134"/>
      <c r="G498" s="110"/>
    </row>
    <row r="499" spans="1:7" ht="15.75" hidden="1" x14ac:dyDescent="0.25">
      <c r="A499" s="211"/>
      <c r="B499" s="214"/>
      <c r="C499" s="135"/>
      <c r="D499" s="135"/>
      <c r="E499" s="135"/>
      <c r="F499" s="135"/>
      <c r="G499" s="53"/>
    </row>
    <row r="500" spans="1:7" ht="25.5" hidden="1" x14ac:dyDescent="0.25">
      <c r="A500" s="211"/>
      <c r="B500" s="172" t="s">
        <v>75</v>
      </c>
      <c r="C500" s="135">
        <f>C501</f>
        <v>0</v>
      </c>
      <c r="D500" s="135">
        <f t="shared" ref="D500:F500" si="202">D501</f>
        <v>0</v>
      </c>
      <c r="E500" s="135">
        <f t="shared" si="202"/>
        <v>0</v>
      </c>
      <c r="F500" s="135">
        <f t="shared" si="202"/>
        <v>0</v>
      </c>
      <c r="G500" s="53"/>
    </row>
    <row r="501" spans="1:7" ht="15.75" hidden="1" x14ac:dyDescent="0.25">
      <c r="A501" s="211"/>
      <c r="B501" s="172"/>
      <c r="C501" s="134"/>
      <c r="D501" s="134"/>
      <c r="E501" s="134"/>
      <c r="F501" s="134"/>
      <c r="G501" s="53"/>
    </row>
    <row r="502" spans="1:7" ht="53.25" customHeight="1" x14ac:dyDescent="0.25">
      <c r="A502" s="211" t="s">
        <v>208</v>
      </c>
      <c r="B502" s="149" t="s">
        <v>209</v>
      </c>
      <c r="C502" s="134">
        <f>C503</f>
        <v>0</v>
      </c>
      <c r="D502" s="134">
        <f t="shared" ref="D502:F502" si="203">D503</f>
        <v>0</v>
      </c>
      <c r="E502" s="134">
        <f t="shared" si="203"/>
        <v>0</v>
      </c>
      <c r="F502" s="134">
        <f t="shared" si="203"/>
        <v>186486</v>
      </c>
      <c r="G502" s="53"/>
    </row>
    <row r="503" spans="1:7" ht="15.75" x14ac:dyDescent="0.25">
      <c r="A503" s="211"/>
      <c r="B503" s="202" t="s">
        <v>34</v>
      </c>
      <c r="C503" s="134">
        <f>C504+C505+C506</f>
        <v>0</v>
      </c>
      <c r="D503" s="134">
        <f t="shared" ref="D503" si="204">D504+D505+D506</f>
        <v>0</v>
      </c>
      <c r="E503" s="134">
        <f t="shared" ref="E503" si="205">E504+E505+E506</f>
        <v>0</v>
      </c>
      <c r="F503" s="134">
        <f>F504+F505+F506</f>
        <v>186486</v>
      </c>
      <c r="G503" s="53"/>
    </row>
    <row r="504" spans="1:7" ht="54.75" customHeight="1" x14ac:dyDescent="0.25">
      <c r="A504" s="211"/>
      <c r="B504" s="172"/>
      <c r="C504" s="134"/>
      <c r="D504" s="134"/>
      <c r="E504" s="135"/>
      <c r="F504" s="135">
        <v>26486</v>
      </c>
      <c r="G504" s="53" t="s">
        <v>340</v>
      </c>
    </row>
    <row r="505" spans="1:7" ht="29.25" customHeight="1" x14ac:dyDescent="0.25">
      <c r="A505" s="211"/>
      <c r="B505" s="172"/>
      <c r="C505" s="134"/>
      <c r="D505" s="134"/>
      <c r="E505" s="135"/>
      <c r="F505" s="135">
        <v>160000</v>
      </c>
      <c r="G505" s="53" t="s">
        <v>318</v>
      </c>
    </row>
    <row r="506" spans="1:7" ht="15.75" hidden="1" x14ac:dyDescent="0.25">
      <c r="A506" s="211"/>
      <c r="B506" s="214"/>
      <c r="C506" s="134"/>
      <c r="D506" s="134"/>
      <c r="E506" s="134"/>
      <c r="F506" s="134"/>
      <c r="G506" s="110"/>
    </row>
    <row r="507" spans="1:7" ht="38.25" x14ac:dyDescent="0.25">
      <c r="A507" s="211" t="s">
        <v>91</v>
      </c>
      <c r="B507" s="147" t="s">
        <v>89</v>
      </c>
      <c r="C507" s="66">
        <f>C508+C514</f>
        <v>0</v>
      </c>
      <c r="D507" s="66">
        <f t="shared" ref="D507" si="206">D508+D514</f>
        <v>0</v>
      </c>
      <c r="E507" s="66">
        <f t="shared" ref="E507:F507" si="207">E508+E514</f>
        <v>0</v>
      </c>
      <c r="F507" s="66">
        <f t="shared" si="207"/>
        <v>1678823</v>
      </c>
      <c r="G507" s="53"/>
    </row>
    <row r="508" spans="1:7" ht="63.75" hidden="1" x14ac:dyDescent="0.25">
      <c r="A508" s="211" t="s">
        <v>92</v>
      </c>
      <c r="B508" s="149" t="s">
        <v>90</v>
      </c>
      <c r="C508" s="66">
        <f>C509+C512</f>
        <v>0</v>
      </c>
      <c r="D508" s="66">
        <f t="shared" ref="D508" si="208">D509+D512</f>
        <v>0</v>
      </c>
      <c r="E508" s="66">
        <f t="shared" ref="E508:F508" si="209">E509+E512</f>
        <v>0</v>
      </c>
      <c r="F508" s="66">
        <f t="shared" si="209"/>
        <v>0</v>
      </c>
      <c r="G508" s="53"/>
    </row>
    <row r="509" spans="1:7" ht="15.75" hidden="1" x14ac:dyDescent="0.25">
      <c r="A509" s="211"/>
      <c r="B509" s="202" t="s">
        <v>34</v>
      </c>
      <c r="C509" s="134">
        <f t="shared" ref="C509:D509" si="210">SUM(C510:C511)</f>
        <v>0</v>
      </c>
      <c r="D509" s="134">
        <f t="shared" si="210"/>
        <v>0</v>
      </c>
      <c r="E509" s="134">
        <f t="shared" ref="E509:F509" si="211">SUM(E510:E511)</f>
        <v>0</v>
      </c>
      <c r="F509" s="134">
        <f t="shared" si="211"/>
        <v>0</v>
      </c>
      <c r="G509" s="53"/>
    </row>
    <row r="510" spans="1:7" ht="15.75" hidden="1" x14ac:dyDescent="0.25">
      <c r="A510" s="211"/>
      <c r="B510" s="214"/>
      <c r="C510" s="134"/>
      <c r="D510" s="134"/>
      <c r="E510" s="135"/>
      <c r="F510" s="134"/>
      <c r="G510" s="246"/>
    </row>
    <row r="511" spans="1:7" ht="15.75" hidden="1" x14ac:dyDescent="0.25">
      <c r="A511" s="211"/>
      <c r="B511" s="214"/>
      <c r="C511" s="66"/>
      <c r="D511" s="66"/>
      <c r="E511" s="135"/>
      <c r="F511" s="135"/>
      <c r="G511" s="247"/>
    </row>
    <row r="512" spans="1:7" ht="25.5" hidden="1" x14ac:dyDescent="0.25">
      <c r="A512" s="211"/>
      <c r="B512" s="202" t="s">
        <v>75</v>
      </c>
      <c r="C512" s="66">
        <f>C513</f>
        <v>0</v>
      </c>
      <c r="D512" s="66">
        <f t="shared" ref="D512:F512" si="212">D513</f>
        <v>0</v>
      </c>
      <c r="E512" s="66">
        <f t="shared" si="212"/>
        <v>0</v>
      </c>
      <c r="F512" s="66">
        <f t="shared" si="212"/>
        <v>0</v>
      </c>
      <c r="G512" s="87"/>
    </row>
    <row r="513" spans="1:8" ht="15.75" hidden="1" x14ac:dyDescent="0.25">
      <c r="A513" s="211"/>
      <c r="B513" s="214"/>
      <c r="C513" s="66"/>
      <c r="D513" s="66"/>
      <c r="E513" s="135"/>
      <c r="F513" s="135"/>
      <c r="G513" s="87"/>
    </row>
    <row r="514" spans="1:8" ht="38.25" x14ac:dyDescent="0.25">
      <c r="A514" s="211" t="s">
        <v>149</v>
      </c>
      <c r="B514" s="197" t="s">
        <v>150</v>
      </c>
      <c r="C514" s="66">
        <f>C515</f>
        <v>0</v>
      </c>
      <c r="D514" s="66">
        <f t="shared" ref="D514:F514" si="213">D515</f>
        <v>0</v>
      </c>
      <c r="E514" s="66">
        <f t="shared" si="213"/>
        <v>0</v>
      </c>
      <c r="F514" s="66">
        <f t="shared" si="213"/>
        <v>1678823</v>
      </c>
      <c r="G514" s="53"/>
    </row>
    <row r="515" spans="1:8" ht="25.5" x14ac:dyDescent="0.25">
      <c r="A515" s="211"/>
      <c r="B515" s="202" t="s">
        <v>75</v>
      </c>
      <c r="C515" s="134">
        <f>C516</f>
        <v>0</v>
      </c>
      <c r="D515" s="134">
        <f t="shared" ref="D515:F515" si="214">D516</f>
        <v>0</v>
      </c>
      <c r="E515" s="134">
        <f t="shared" si="214"/>
        <v>0</v>
      </c>
      <c r="F515" s="134">
        <f t="shared" si="214"/>
        <v>1678823</v>
      </c>
      <c r="G515" s="53"/>
    </row>
    <row r="516" spans="1:8" ht="30.75" customHeight="1" x14ac:dyDescent="0.25">
      <c r="A516" s="211"/>
      <c r="B516" s="214"/>
      <c r="C516" s="135"/>
      <c r="D516" s="135"/>
      <c r="E516" s="135"/>
      <c r="F516" s="135">
        <v>1678823</v>
      </c>
      <c r="G516" s="137" t="s">
        <v>337</v>
      </c>
    </row>
    <row r="517" spans="1:8" ht="15.75" x14ac:dyDescent="0.25">
      <c r="A517" s="211" t="s">
        <v>199</v>
      </c>
      <c r="B517" s="212" t="s">
        <v>42</v>
      </c>
      <c r="C517" s="66">
        <f>C518+C526+C543+C552+C567+C596+C615+C630+C647+C649+C651+C654+C641+C638+C524+C532+C536+C539+C547+C556+C559+C563+C579+C583+C587+C600+C604+C611+C619+C624+C633+C644+C658+C661+C665+C669</f>
        <v>-45404944</v>
      </c>
      <c r="D517" s="66">
        <f t="shared" ref="D517:F517" si="215">D518+D526+D543+D552+D567+D596+D615+D630+D647+D649+D651+D654+D641+D638+D524+D532+D536+D539+D547+D556+D559+D563+D579+D583+D587+D600+D604+D611+D619+D624+D633+D644+D658+D661+D665+D669</f>
        <v>0</v>
      </c>
      <c r="E517" s="66">
        <f t="shared" si="215"/>
        <v>91584865</v>
      </c>
      <c r="F517" s="66">
        <f t="shared" si="215"/>
        <v>22147223</v>
      </c>
      <c r="G517" s="53"/>
    </row>
    <row r="518" spans="1:8" ht="25.5" x14ac:dyDescent="0.25">
      <c r="A518" s="211"/>
      <c r="B518" s="213" t="s">
        <v>43</v>
      </c>
      <c r="C518" s="134">
        <f>C519+C520+C521+C522</f>
        <v>0</v>
      </c>
      <c r="D518" s="134">
        <f t="shared" ref="D518:F518" si="216">D519+D520+D521+D522</f>
        <v>0</v>
      </c>
      <c r="E518" s="134">
        <f t="shared" si="216"/>
        <v>3380500</v>
      </c>
      <c r="F518" s="134">
        <f t="shared" si="216"/>
        <v>0</v>
      </c>
      <c r="G518" s="53"/>
      <c r="H518" s="19"/>
    </row>
    <row r="519" spans="1:8" ht="15.75" hidden="1" x14ac:dyDescent="0.25">
      <c r="A519" s="211"/>
      <c r="B519" s="214"/>
      <c r="C519" s="135"/>
      <c r="D519" s="135"/>
      <c r="E519" s="119"/>
      <c r="F519" s="119"/>
      <c r="G519" s="27"/>
      <c r="H519" s="4"/>
    </row>
    <row r="520" spans="1:8" ht="26.25" customHeight="1" x14ac:dyDescent="0.25">
      <c r="A520" s="211"/>
      <c r="B520" s="214"/>
      <c r="C520" s="135"/>
      <c r="D520" s="135"/>
      <c r="E520" s="119">
        <v>471000</v>
      </c>
      <c r="F520" s="119"/>
      <c r="G520" s="27" t="s">
        <v>312</v>
      </c>
      <c r="H520" s="4"/>
    </row>
    <row r="521" spans="1:8" s="21" customFormat="1" ht="25.5" x14ac:dyDescent="0.25">
      <c r="A521" s="211"/>
      <c r="B521" s="214"/>
      <c r="C521" s="135"/>
      <c r="D521" s="135"/>
      <c r="E521" s="119">
        <f>4720300-1810800</f>
        <v>2909500</v>
      </c>
      <c r="F521" s="119"/>
      <c r="G521" s="27" t="s">
        <v>316</v>
      </c>
      <c r="H521" s="33"/>
    </row>
    <row r="522" spans="1:8" s="21" customFormat="1" ht="29.25" hidden="1" customHeight="1" x14ac:dyDescent="0.25">
      <c r="A522" s="211"/>
      <c r="B522" s="214"/>
      <c r="C522" s="135"/>
      <c r="D522" s="135"/>
      <c r="E522" s="119"/>
      <c r="F522" s="119"/>
      <c r="G522" s="27"/>
      <c r="H522" s="33"/>
    </row>
    <row r="523" spans="1:8" ht="15.75" hidden="1" x14ac:dyDescent="0.25">
      <c r="A523" s="211"/>
      <c r="B523" s="214"/>
      <c r="C523" s="135"/>
      <c r="D523" s="135"/>
      <c r="E523" s="119"/>
      <c r="F523" s="119"/>
      <c r="G523" s="51"/>
      <c r="H523" s="4"/>
    </row>
    <row r="524" spans="1:8" ht="14.25" customHeight="1" x14ac:dyDescent="0.25">
      <c r="A524" s="211"/>
      <c r="B524" s="213" t="s">
        <v>2</v>
      </c>
      <c r="C524" s="134">
        <f>C525</f>
        <v>0</v>
      </c>
      <c r="D524" s="134">
        <f t="shared" ref="D524:F524" si="217">D525</f>
        <v>0</v>
      </c>
      <c r="E524" s="134">
        <f t="shared" si="217"/>
        <v>300000</v>
      </c>
      <c r="F524" s="134">
        <f t="shared" si="217"/>
        <v>0</v>
      </c>
      <c r="G524" s="112"/>
      <c r="H524" s="4"/>
    </row>
    <row r="525" spans="1:8" ht="25.5" x14ac:dyDescent="0.25">
      <c r="A525" s="211"/>
      <c r="B525" s="214"/>
      <c r="C525" s="135"/>
      <c r="D525" s="135"/>
      <c r="E525" s="119">
        <v>300000</v>
      </c>
      <c r="F525" s="119"/>
      <c r="G525" s="42" t="s">
        <v>312</v>
      </c>
      <c r="H525" s="4"/>
    </row>
    <row r="526" spans="1:8" ht="15.75" x14ac:dyDescent="0.25">
      <c r="A526" s="211"/>
      <c r="B526" s="213" t="s">
        <v>48</v>
      </c>
      <c r="C526" s="134">
        <f>C527+C528+C529+C530+C531</f>
        <v>0</v>
      </c>
      <c r="D526" s="134">
        <f t="shared" ref="D526:F526" si="218">D527+D528+D529+D530+D531</f>
        <v>0</v>
      </c>
      <c r="E526" s="134">
        <f>E527+E528+E529+E530+E531</f>
        <v>16526071</v>
      </c>
      <c r="F526" s="134">
        <f t="shared" si="218"/>
        <v>0</v>
      </c>
      <c r="G526" s="40"/>
    </row>
    <row r="527" spans="1:8" ht="15.75" hidden="1" x14ac:dyDescent="0.25">
      <c r="A527" s="211"/>
      <c r="B527" s="213"/>
      <c r="C527" s="134"/>
      <c r="D527" s="134"/>
      <c r="E527" s="135"/>
      <c r="F527" s="135"/>
      <c r="G527" s="40"/>
    </row>
    <row r="528" spans="1:8" ht="26.25" customHeight="1" x14ac:dyDescent="0.25">
      <c r="A528" s="211"/>
      <c r="B528" s="213"/>
      <c r="C528" s="134"/>
      <c r="D528" s="134"/>
      <c r="E528" s="135">
        <v>1479781</v>
      </c>
      <c r="F528" s="135"/>
      <c r="G528" s="42" t="s">
        <v>312</v>
      </c>
    </row>
    <row r="529" spans="1:8" ht="15.75" hidden="1" x14ac:dyDescent="0.25">
      <c r="A529" s="211"/>
      <c r="B529" s="213"/>
      <c r="C529" s="134"/>
      <c r="D529" s="134"/>
      <c r="E529" s="135"/>
      <c r="F529" s="135"/>
      <c r="G529" s="40"/>
    </row>
    <row r="530" spans="1:8" ht="15.75" hidden="1" x14ac:dyDescent="0.25">
      <c r="A530" s="211"/>
      <c r="B530" s="213"/>
      <c r="C530" s="134"/>
      <c r="D530" s="134"/>
      <c r="E530" s="135"/>
      <c r="F530" s="135"/>
      <c r="G530" s="40"/>
    </row>
    <row r="531" spans="1:8" ht="57" customHeight="1" x14ac:dyDescent="0.25">
      <c r="A531" s="211"/>
      <c r="B531" s="208"/>
      <c r="C531" s="135"/>
      <c r="D531" s="135"/>
      <c r="E531" s="135">
        <v>15046290</v>
      </c>
      <c r="F531" s="135"/>
      <c r="G531" s="141" t="s">
        <v>343</v>
      </c>
      <c r="H531" s="39"/>
    </row>
    <row r="532" spans="1:8" ht="25.5" x14ac:dyDescent="0.25">
      <c r="A532" s="211"/>
      <c r="B532" s="172" t="s">
        <v>33</v>
      </c>
      <c r="C532" s="134">
        <f>SUM(C533:C535)</f>
        <v>0</v>
      </c>
      <c r="D532" s="134">
        <f t="shared" ref="D532:F532" si="219">SUM(D533:D535)</f>
        <v>0</v>
      </c>
      <c r="E532" s="134">
        <f t="shared" si="219"/>
        <v>1165400</v>
      </c>
      <c r="F532" s="134">
        <f t="shared" si="219"/>
        <v>0</v>
      </c>
      <c r="G532" s="40"/>
    </row>
    <row r="533" spans="1:8" ht="15.75" hidden="1" x14ac:dyDescent="0.25">
      <c r="A533" s="211"/>
      <c r="B533" s="213"/>
      <c r="C533" s="134"/>
      <c r="D533" s="134"/>
      <c r="E533" s="135"/>
      <c r="F533" s="135"/>
      <c r="G533" s="27"/>
    </row>
    <row r="534" spans="1:8" ht="15.75" hidden="1" x14ac:dyDescent="0.25">
      <c r="A534" s="211"/>
      <c r="B534" s="213"/>
      <c r="C534" s="134"/>
      <c r="D534" s="134"/>
      <c r="E534" s="135"/>
      <c r="F534" s="135"/>
      <c r="G534" s="40"/>
    </row>
    <row r="535" spans="1:8" ht="25.5" x14ac:dyDescent="0.25">
      <c r="A535" s="211"/>
      <c r="B535" s="213"/>
      <c r="C535" s="134"/>
      <c r="D535" s="134"/>
      <c r="E535" s="135">
        <v>1165400</v>
      </c>
      <c r="F535" s="135"/>
      <c r="G535" s="42" t="s">
        <v>312</v>
      </c>
    </row>
    <row r="536" spans="1:8" ht="38.25" x14ac:dyDescent="0.25">
      <c r="A536" s="211"/>
      <c r="B536" s="202" t="s">
        <v>115</v>
      </c>
      <c r="C536" s="134">
        <f>SUM(C537:C538)</f>
        <v>0</v>
      </c>
      <c r="D536" s="134">
        <f t="shared" ref="D536:F536" si="220">SUM(D537:D538)</f>
        <v>0</v>
      </c>
      <c r="E536" s="134">
        <f t="shared" si="220"/>
        <v>1700000</v>
      </c>
      <c r="F536" s="134">
        <f t="shared" si="220"/>
        <v>0</v>
      </c>
      <c r="G536" s="40"/>
    </row>
    <row r="537" spans="1:8" ht="27" customHeight="1" x14ac:dyDescent="0.25">
      <c r="A537" s="211"/>
      <c r="B537" s="213"/>
      <c r="C537" s="134"/>
      <c r="D537" s="134"/>
      <c r="E537" s="135">
        <v>1700000</v>
      </c>
      <c r="F537" s="134"/>
      <c r="G537" s="42" t="s">
        <v>312</v>
      </c>
    </row>
    <row r="538" spans="1:8" s="21" customFormat="1" ht="15.75" hidden="1" x14ac:dyDescent="0.25">
      <c r="A538" s="211"/>
      <c r="B538" s="208"/>
      <c r="C538" s="134"/>
      <c r="D538" s="134"/>
      <c r="E538" s="134"/>
      <c r="F538" s="134"/>
      <c r="G538" s="40"/>
      <c r="H538" s="20"/>
    </row>
    <row r="539" spans="1:8" ht="15.75" x14ac:dyDescent="0.25">
      <c r="A539" s="211"/>
      <c r="B539" s="213" t="s">
        <v>38</v>
      </c>
      <c r="C539" s="134">
        <f>SUM(C540:C541)</f>
        <v>0</v>
      </c>
      <c r="D539" s="134">
        <f t="shared" ref="D539:F539" si="221">SUM(D540:D541)</f>
        <v>0</v>
      </c>
      <c r="E539" s="134">
        <f t="shared" si="221"/>
        <v>1000000</v>
      </c>
      <c r="F539" s="134">
        <f t="shared" si="221"/>
        <v>5700000</v>
      </c>
      <c r="G539" s="40"/>
    </row>
    <row r="540" spans="1:8" ht="15.75" x14ac:dyDescent="0.25">
      <c r="A540" s="211"/>
      <c r="B540" s="213"/>
      <c r="C540" s="134"/>
      <c r="D540" s="134"/>
      <c r="E540" s="135"/>
      <c r="F540" s="135">
        <v>5700000</v>
      </c>
      <c r="G540" s="210" t="s">
        <v>240</v>
      </c>
    </row>
    <row r="541" spans="1:8" ht="29.25" customHeight="1" x14ac:dyDescent="0.25">
      <c r="A541" s="211"/>
      <c r="B541" s="208"/>
      <c r="C541" s="135"/>
      <c r="D541" s="135"/>
      <c r="E541" s="135">
        <v>1000000</v>
      </c>
      <c r="F541" s="135"/>
      <c r="G541" s="42" t="s">
        <v>312</v>
      </c>
      <c r="H541" s="4"/>
    </row>
    <row r="542" spans="1:8" ht="15.75" hidden="1" x14ac:dyDescent="0.25">
      <c r="A542" s="211"/>
      <c r="B542" s="213"/>
      <c r="C542" s="134"/>
      <c r="D542" s="134"/>
      <c r="E542" s="135"/>
      <c r="F542" s="135"/>
      <c r="G542" s="40"/>
    </row>
    <row r="543" spans="1:8" ht="51" x14ac:dyDescent="0.25">
      <c r="A543" s="211"/>
      <c r="B543" s="213" t="s">
        <v>154</v>
      </c>
      <c r="C543" s="134">
        <f>C544+C545+C546</f>
        <v>0</v>
      </c>
      <c r="D543" s="134">
        <f t="shared" ref="D543:F543" si="222">D544+D545+D546</f>
        <v>0</v>
      </c>
      <c r="E543" s="134">
        <f t="shared" si="222"/>
        <v>3900000</v>
      </c>
      <c r="F543" s="134">
        <f t="shared" si="222"/>
        <v>0</v>
      </c>
      <c r="G543" s="41"/>
    </row>
    <row r="544" spans="1:8" ht="25.5" x14ac:dyDescent="0.25">
      <c r="A544" s="211"/>
      <c r="B544" s="213"/>
      <c r="C544" s="134"/>
      <c r="D544" s="134"/>
      <c r="E544" s="135">
        <v>3900000</v>
      </c>
      <c r="F544" s="135"/>
      <c r="G544" s="27" t="s">
        <v>312</v>
      </c>
    </row>
    <row r="545" spans="1:7" ht="42.75" hidden="1" customHeight="1" x14ac:dyDescent="0.25">
      <c r="A545" s="211"/>
      <c r="B545" s="166"/>
      <c r="C545" s="138"/>
      <c r="D545" s="138"/>
      <c r="E545" s="138"/>
      <c r="F545" s="138"/>
      <c r="G545" s="42"/>
    </row>
    <row r="546" spans="1:7" ht="15.75" hidden="1" x14ac:dyDescent="0.25">
      <c r="A546" s="211"/>
      <c r="B546" s="214"/>
      <c r="C546" s="135"/>
      <c r="D546" s="135"/>
      <c r="E546" s="135"/>
      <c r="F546" s="135"/>
      <c r="G546" s="42"/>
    </row>
    <row r="547" spans="1:7" ht="25.5" x14ac:dyDescent="0.25">
      <c r="A547" s="211"/>
      <c r="B547" s="172" t="s">
        <v>54</v>
      </c>
      <c r="C547" s="134">
        <f>SUM(C548:C551)</f>
        <v>0</v>
      </c>
      <c r="D547" s="134">
        <f t="shared" ref="D547:F547" si="223">SUM(D548:D551)</f>
        <v>0</v>
      </c>
      <c r="E547" s="134">
        <f t="shared" si="223"/>
        <v>2300000</v>
      </c>
      <c r="F547" s="134">
        <f t="shared" si="223"/>
        <v>71837</v>
      </c>
      <c r="G547" s="42"/>
    </row>
    <row r="548" spans="1:7" ht="25.5" x14ac:dyDescent="0.25">
      <c r="A548" s="211"/>
      <c r="B548" s="214"/>
      <c r="C548" s="135"/>
      <c r="D548" s="135"/>
      <c r="E548" s="135"/>
      <c r="F548" s="135">
        <v>71837</v>
      </c>
      <c r="G548" s="137" t="s">
        <v>337</v>
      </c>
    </row>
    <row r="549" spans="1:7" ht="25.5" x14ac:dyDescent="0.25">
      <c r="A549" s="211"/>
      <c r="B549" s="214"/>
      <c r="C549" s="135"/>
      <c r="D549" s="135"/>
      <c r="E549" s="135">
        <v>2300000</v>
      </c>
      <c r="F549" s="135"/>
      <c r="G549" s="42" t="s">
        <v>312</v>
      </c>
    </row>
    <row r="550" spans="1:7" ht="15.75" hidden="1" x14ac:dyDescent="0.25">
      <c r="A550" s="211"/>
      <c r="B550" s="214"/>
      <c r="C550" s="135"/>
      <c r="D550" s="135"/>
      <c r="E550" s="135"/>
      <c r="F550" s="135"/>
      <c r="G550" s="42"/>
    </row>
    <row r="551" spans="1:7" ht="15.75" hidden="1" x14ac:dyDescent="0.25">
      <c r="A551" s="211"/>
      <c r="B551" s="214"/>
      <c r="C551" s="135"/>
      <c r="D551" s="135"/>
      <c r="E551" s="135"/>
      <c r="F551" s="135"/>
      <c r="G551" s="42"/>
    </row>
    <row r="552" spans="1:7" ht="25.5" x14ac:dyDescent="0.25">
      <c r="A552" s="211"/>
      <c r="B552" s="202" t="s">
        <v>41</v>
      </c>
      <c r="C552" s="134">
        <f t="shared" ref="C552:D552" si="224">SUM(C553:C555)</f>
        <v>0</v>
      </c>
      <c r="D552" s="134">
        <f t="shared" si="224"/>
        <v>0</v>
      </c>
      <c r="E552" s="134">
        <f t="shared" ref="E552:F552" si="225">SUM(E553:E555)</f>
        <v>750000</v>
      </c>
      <c r="F552" s="134">
        <f t="shared" si="225"/>
        <v>0</v>
      </c>
      <c r="G552" s="41"/>
    </row>
    <row r="553" spans="1:7" ht="15.75" hidden="1" x14ac:dyDescent="0.25">
      <c r="A553" s="211"/>
      <c r="B553" s="202"/>
      <c r="C553" s="135"/>
      <c r="D553" s="135"/>
      <c r="E553" s="135"/>
      <c r="F553" s="135"/>
      <c r="G553" s="53"/>
    </row>
    <row r="554" spans="1:7" ht="15.75" hidden="1" x14ac:dyDescent="0.25">
      <c r="A554" s="211"/>
      <c r="B554" s="202"/>
      <c r="C554" s="135"/>
      <c r="D554" s="135"/>
      <c r="E554" s="135"/>
      <c r="F554" s="135"/>
      <c r="G554" s="53"/>
    </row>
    <row r="555" spans="1:7" ht="25.5" x14ac:dyDescent="0.25">
      <c r="A555" s="211"/>
      <c r="B555" s="202"/>
      <c r="C555" s="135"/>
      <c r="D555" s="135"/>
      <c r="E555" s="135">
        <v>750000</v>
      </c>
      <c r="F555" s="135"/>
      <c r="G555" s="42" t="s">
        <v>312</v>
      </c>
    </row>
    <row r="556" spans="1:7" ht="15.75" x14ac:dyDescent="0.25">
      <c r="A556" s="211"/>
      <c r="B556" s="202" t="s">
        <v>241</v>
      </c>
      <c r="C556" s="134">
        <f>SUM(C557:C558)</f>
        <v>0</v>
      </c>
      <c r="D556" s="134">
        <f t="shared" ref="D556:F556" si="226">SUM(D557:D558)</f>
        <v>0</v>
      </c>
      <c r="E556" s="134">
        <f t="shared" si="226"/>
        <v>190000</v>
      </c>
      <c r="F556" s="134">
        <f t="shared" si="226"/>
        <v>0</v>
      </c>
      <c r="G556" s="53"/>
    </row>
    <row r="557" spans="1:7" ht="27.75" customHeight="1" x14ac:dyDescent="0.25">
      <c r="A557" s="211"/>
      <c r="B557" s="202"/>
      <c r="C557" s="135"/>
      <c r="D557" s="135"/>
      <c r="E557" s="135">
        <v>190000</v>
      </c>
      <c r="F557" s="135"/>
      <c r="G557" s="42" t="s">
        <v>312</v>
      </c>
    </row>
    <row r="558" spans="1:7" ht="15.75" x14ac:dyDescent="0.25">
      <c r="A558" s="211"/>
      <c r="B558" s="202"/>
      <c r="C558" s="135"/>
      <c r="D558" s="135"/>
      <c r="E558" s="135"/>
      <c r="F558" s="135"/>
      <c r="G558" s="42"/>
    </row>
    <row r="559" spans="1:7" ht="15.75" x14ac:dyDescent="0.25">
      <c r="A559" s="211"/>
      <c r="B559" s="152" t="s">
        <v>214</v>
      </c>
      <c r="C559" s="134">
        <f>C560+C561+C562</f>
        <v>0</v>
      </c>
      <c r="D559" s="134">
        <f t="shared" ref="D559:F559" si="227">D560+D561+D562</f>
        <v>0</v>
      </c>
      <c r="E559" s="134">
        <f t="shared" si="227"/>
        <v>1300000</v>
      </c>
      <c r="F559" s="134">
        <f t="shared" si="227"/>
        <v>9642000</v>
      </c>
      <c r="G559" s="41"/>
    </row>
    <row r="560" spans="1:7" ht="28.5" customHeight="1" x14ac:dyDescent="0.25">
      <c r="A560" s="211"/>
      <c r="B560" s="202"/>
      <c r="C560" s="135"/>
      <c r="D560" s="135"/>
      <c r="E560" s="135"/>
      <c r="F560" s="135">
        <v>8800000</v>
      </c>
      <c r="G560" s="87" t="s">
        <v>242</v>
      </c>
    </row>
    <row r="561" spans="1:8" ht="29.25" customHeight="1" x14ac:dyDescent="0.25">
      <c r="A561" s="211"/>
      <c r="B561" s="202"/>
      <c r="C561" s="135"/>
      <c r="D561" s="135"/>
      <c r="E561" s="135">
        <v>1300000</v>
      </c>
      <c r="F561" s="135"/>
      <c r="G561" s="42" t="s">
        <v>312</v>
      </c>
    </row>
    <row r="562" spans="1:8" ht="29.25" customHeight="1" x14ac:dyDescent="0.25">
      <c r="A562" s="211"/>
      <c r="B562" s="202"/>
      <c r="C562" s="135"/>
      <c r="D562" s="135"/>
      <c r="E562" s="135"/>
      <c r="F562" s="135">
        <f>600000+162000+80000</f>
        <v>842000</v>
      </c>
      <c r="G562" s="87" t="s">
        <v>339</v>
      </c>
    </row>
    <row r="563" spans="1:8" ht="15.75" x14ac:dyDescent="0.25">
      <c r="A563" s="211"/>
      <c r="B563" s="202" t="s">
        <v>243</v>
      </c>
      <c r="C563" s="134">
        <f>SUM(C564:C566)</f>
        <v>0</v>
      </c>
      <c r="D563" s="134">
        <f t="shared" ref="D563:F563" si="228">SUM(D564:D566)</f>
        <v>0</v>
      </c>
      <c r="E563" s="134">
        <f t="shared" si="228"/>
        <v>3545000</v>
      </c>
      <c r="F563" s="134">
        <f t="shared" si="228"/>
        <v>292988</v>
      </c>
      <c r="G563" s="87"/>
    </row>
    <row r="564" spans="1:8" s="118" customFormat="1" ht="27.75" customHeight="1" x14ac:dyDescent="0.25">
      <c r="A564" s="211"/>
      <c r="B564" s="202"/>
      <c r="C564" s="135"/>
      <c r="D564" s="135"/>
      <c r="E564" s="135">
        <f>2045000+1500000</f>
        <v>3545000</v>
      </c>
      <c r="F564" s="135"/>
      <c r="G564" s="27" t="s">
        <v>312</v>
      </c>
      <c r="H564" s="117"/>
    </row>
    <row r="565" spans="1:8" ht="15.75" hidden="1" x14ac:dyDescent="0.25">
      <c r="A565" s="211"/>
      <c r="B565" s="202"/>
      <c r="C565" s="135"/>
      <c r="D565" s="135"/>
      <c r="E565" s="135"/>
      <c r="F565" s="135"/>
      <c r="G565" s="42"/>
    </row>
    <row r="566" spans="1:8" s="63" customFormat="1" ht="29.25" customHeight="1" x14ac:dyDescent="0.25">
      <c r="A566" s="211"/>
      <c r="B566" s="202"/>
      <c r="C566" s="135"/>
      <c r="D566" s="135"/>
      <c r="E566" s="135"/>
      <c r="F566" s="135">
        <v>292988</v>
      </c>
      <c r="G566" s="137" t="s">
        <v>337</v>
      </c>
      <c r="H566" s="62"/>
    </row>
    <row r="567" spans="1:8" ht="15.75" x14ac:dyDescent="0.25">
      <c r="A567" s="211"/>
      <c r="B567" s="202" t="s">
        <v>34</v>
      </c>
      <c r="C567" s="56">
        <f>C570+C571+C572+C573+C574+C575+C576+C577+C578+C569+C568</f>
        <v>-45404944</v>
      </c>
      <c r="D567" s="56">
        <f t="shared" ref="D567:F567" si="229">D570+D571+D572+D573+D574+D575+D576+D577+D578+D569+D568</f>
        <v>0</v>
      </c>
      <c r="E567" s="56">
        <f t="shared" si="229"/>
        <v>7771741</v>
      </c>
      <c r="F567" s="56">
        <f t="shared" si="229"/>
        <v>5070850</v>
      </c>
      <c r="G567" s="53"/>
    </row>
    <row r="568" spans="1:8" s="118" customFormat="1" ht="25.5" x14ac:dyDescent="0.25">
      <c r="A568" s="211"/>
      <c r="B568" s="214"/>
      <c r="C568" s="138"/>
      <c r="D568" s="138"/>
      <c r="E568" s="138"/>
      <c r="F568" s="138">
        <f>5000000-2683000</f>
        <v>2317000</v>
      </c>
      <c r="G568" s="53" t="s">
        <v>379</v>
      </c>
      <c r="H568" s="117"/>
    </row>
    <row r="569" spans="1:8" s="118" customFormat="1" ht="15.75" hidden="1" x14ac:dyDescent="0.25">
      <c r="A569" s="211"/>
      <c r="B569" s="214"/>
      <c r="C569" s="138"/>
      <c r="D569" s="138"/>
      <c r="E569" s="138"/>
      <c r="F569" s="130"/>
      <c r="G569" s="53"/>
      <c r="H569" s="117"/>
    </row>
    <row r="570" spans="1:8" ht="15.75" hidden="1" x14ac:dyDescent="0.25">
      <c r="A570" s="211"/>
      <c r="B570" s="214"/>
      <c r="C570" s="138"/>
      <c r="D570" s="138"/>
      <c r="E570" s="138"/>
      <c r="F570" s="138"/>
      <c r="G570" s="53"/>
    </row>
    <row r="571" spans="1:8" ht="40.5" customHeight="1" x14ac:dyDescent="0.25">
      <c r="A571" s="211"/>
      <c r="B571" s="214"/>
      <c r="C571" s="138"/>
      <c r="D571" s="138"/>
      <c r="E571" s="138">
        <f>670507+202493</f>
        <v>873000</v>
      </c>
      <c r="F571" s="138"/>
      <c r="G571" s="110" t="s">
        <v>398</v>
      </c>
    </row>
    <row r="572" spans="1:8" ht="27.75" customHeight="1" x14ac:dyDescent="0.25">
      <c r="A572" s="211"/>
      <c r="B572" s="166"/>
      <c r="C572" s="138"/>
      <c r="D572" s="138"/>
      <c r="E572" s="138"/>
      <c r="F572" s="138">
        <v>1753850</v>
      </c>
      <c r="G572" s="110" t="s">
        <v>314</v>
      </c>
    </row>
    <row r="573" spans="1:8" ht="54" customHeight="1" x14ac:dyDescent="0.25">
      <c r="A573" s="211"/>
      <c r="B573" s="166" t="s">
        <v>244</v>
      </c>
      <c r="C573" s="138">
        <f>-8638048+-2608690+-2538800+-2346016+-708497</f>
        <v>-16840051</v>
      </c>
      <c r="D573" s="138"/>
      <c r="E573" s="138"/>
      <c r="F573" s="138"/>
      <c r="G573" s="41" t="s">
        <v>245</v>
      </c>
    </row>
    <row r="574" spans="1:8" ht="54.75" customHeight="1" x14ac:dyDescent="0.25">
      <c r="A574" s="211"/>
      <c r="B574" s="166" t="s">
        <v>246</v>
      </c>
      <c r="C574" s="138">
        <v>-28564893</v>
      </c>
      <c r="D574" s="138"/>
      <c r="E574" s="138"/>
      <c r="F574" s="138"/>
      <c r="G574" s="139" t="s">
        <v>385</v>
      </c>
    </row>
    <row r="575" spans="1:8" ht="15.75" hidden="1" x14ac:dyDescent="0.25">
      <c r="A575" s="211"/>
      <c r="B575" s="166"/>
      <c r="C575" s="138"/>
      <c r="D575" s="138"/>
      <c r="E575" s="138"/>
      <c r="F575" s="138"/>
      <c r="G575" s="42"/>
    </row>
    <row r="576" spans="1:8" ht="28.5" customHeight="1" x14ac:dyDescent="0.25">
      <c r="A576" s="211"/>
      <c r="B576" s="158"/>
      <c r="C576" s="138"/>
      <c r="D576" s="138"/>
      <c r="E576" s="92">
        <v>6898741</v>
      </c>
      <c r="F576" s="138"/>
      <c r="G576" s="42" t="s">
        <v>312</v>
      </c>
    </row>
    <row r="577" spans="1:8" s="63" customFormat="1" ht="28.5" hidden="1" customHeight="1" x14ac:dyDescent="0.25">
      <c r="A577" s="211"/>
      <c r="B577" s="214"/>
      <c r="C577" s="138"/>
      <c r="D577" s="138"/>
      <c r="E577" s="138"/>
      <c r="F577" s="138"/>
      <c r="G577" s="53"/>
      <c r="H577" s="62"/>
    </row>
    <row r="578" spans="1:8" s="63" customFormat="1" ht="28.5" customHeight="1" x14ac:dyDescent="0.25">
      <c r="A578" s="211"/>
      <c r="B578" s="214"/>
      <c r="C578" s="138"/>
      <c r="D578" s="138"/>
      <c r="E578" s="138"/>
      <c r="F578" s="138">
        <v>1000000</v>
      </c>
      <c r="G578" s="137" t="s">
        <v>337</v>
      </c>
      <c r="H578" s="62"/>
    </row>
    <row r="579" spans="1:8" ht="38.25" x14ac:dyDescent="0.25">
      <c r="A579" s="211"/>
      <c r="B579" s="196" t="s">
        <v>157</v>
      </c>
      <c r="C579" s="134">
        <f>SUM(C580:C582)</f>
        <v>0</v>
      </c>
      <c r="D579" s="134">
        <f t="shared" ref="D579:F579" si="230">SUM(D580:D582)</f>
        <v>0</v>
      </c>
      <c r="E579" s="134">
        <f t="shared" si="230"/>
        <v>3075813</v>
      </c>
      <c r="F579" s="134">
        <f t="shared" si="230"/>
        <v>0</v>
      </c>
      <c r="G579" s="41"/>
    </row>
    <row r="580" spans="1:8" ht="25.5" x14ac:dyDescent="0.25">
      <c r="A580" s="211"/>
      <c r="B580" s="148"/>
      <c r="C580" s="138"/>
      <c r="D580" s="138"/>
      <c r="E580" s="138">
        <v>760000</v>
      </c>
      <c r="F580" s="138"/>
      <c r="G580" s="41" t="s">
        <v>312</v>
      </c>
    </row>
    <row r="581" spans="1:8" ht="15.75" hidden="1" x14ac:dyDescent="0.25">
      <c r="A581" s="211"/>
      <c r="B581" s="148"/>
      <c r="C581" s="138"/>
      <c r="D581" s="138"/>
      <c r="E581" s="138"/>
      <c r="F581" s="138"/>
      <c r="G581" s="42"/>
    </row>
    <row r="582" spans="1:8" ht="79.5" customHeight="1" x14ac:dyDescent="0.25">
      <c r="A582" s="211"/>
      <c r="B582" s="166" t="s">
        <v>338</v>
      </c>
      <c r="C582" s="138"/>
      <c r="D582" s="138"/>
      <c r="E582" s="138">
        <v>2315813</v>
      </c>
      <c r="F582" s="138"/>
      <c r="G582" s="142" t="s">
        <v>345</v>
      </c>
    </row>
    <row r="583" spans="1:8" ht="15.75" x14ac:dyDescent="0.25">
      <c r="A583" s="211"/>
      <c r="B583" s="196" t="s">
        <v>247</v>
      </c>
      <c r="C583" s="134">
        <f>SUM(C584:C586)</f>
        <v>0</v>
      </c>
      <c r="D583" s="134">
        <f t="shared" ref="D583:F583" si="231">SUM(D584:D586)</f>
        <v>0</v>
      </c>
      <c r="E583" s="134">
        <f t="shared" si="231"/>
        <v>1402800</v>
      </c>
      <c r="F583" s="134">
        <f t="shared" si="231"/>
        <v>0</v>
      </c>
      <c r="G583" s="41"/>
    </row>
    <row r="584" spans="1:8" ht="15.75" hidden="1" x14ac:dyDescent="0.25">
      <c r="A584" s="211"/>
      <c r="B584" s="148"/>
      <c r="C584" s="138"/>
      <c r="D584" s="138"/>
      <c r="E584" s="138"/>
      <c r="F584" s="138"/>
      <c r="G584" s="41"/>
    </row>
    <row r="585" spans="1:8" ht="25.5" x14ac:dyDescent="0.25">
      <c r="A585" s="211"/>
      <c r="B585" s="148"/>
      <c r="C585" s="138"/>
      <c r="D585" s="138"/>
      <c r="E585" s="138">
        <v>1402800</v>
      </c>
      <c r="F585" s="138"/>
      <c r="G585" s="42" t="s">
        <v>312</v>
      </c>
    </row>
    <row r="586" spans="1:8" ht="30" hidden="1" customHeight="1" x14ac:dyDescent="0.25">
      <c r="A586" s="211"/>
      <c r="B586" s="166"/>
      <c r="C586" s="138"/>
      <c r="D586" s="138"/>
      <c r="E586" s="138"/>
      <c r="F586" s="138"/>
      <c r="G586" s="110"/>
    </row>
    <row r="587" spans="1:8" ht="15.75" x14ac:dyDescent="0.25">
      <c r="A587" s="211"/>
      <c r="B587" s="164" t="s">
        <v>113</v>
      </c>
      <c r="C587" s="134">
        <f>SUM(C588:C593)</f>
        <v>0</v>
      </c>
      <c r="D587" s="134">
        <f t="shared" ref="D587:F587" si="232">SUM(D588:D593)</f>
        <v>0</v>
      </c>
      <c r="E587" s="134">
        <f t="shared" si="232"/>
        <v>800800</v>
      </c>
      <c r="F587" s="134">
        <f t="shared" si="232"/>
        <v>0</v>
      </c>
      <c r="G587" s="41"/>
    </row>
    <row r="588" spans="1:8" ht="25.5" x14ac:dyDescent="0.25">
      <c r="A588" s="211"/>
      <c r="B588" s="148"/>
      <c r="C588" s="138"/>
      <c r="D588" s="138"/>
      <c r="E588" s="138">
        <v>800800</v>
      </c>
      <c r="F588" s="138"/>
      <c r="G588" s="42" t="s">
        <v>312</v>
      </c>
    </row>
    <row r="589" spans="1:8" ht="15.75" hidden="1" x14ac:dyDescent="0.25">
      <c r="A589" s="211"/>
      <c r="B589" s="166"/>
      <c r="C589" s="138"/>
      <c r="D589" s="138"/>
      <c r="E589" s="138"/>
      <c r="F589" s="138"/>
      <c r="G589" s="41"/>
    </row>
    <row r="590" spans="1:8" ht="15.75" hidden="1" x14ac:dyDescent="0.25">
      <c r="A590" s="211"/>
      <c r="B590" s="166"/>
      <c r="C590" s="138"/>
      <c r="D590" s="138"/>
      <c r="E590" s="138"/>
      <c r="F590" s="138"/>
      <c r="G590" s="110"/>
    </row>
    <row r="591" spans="1:8" ht="15.75" hidden="1" x14ac:dyDescent="0.25">
      <c r="A591" s="211"/>
      <c r="B591" s="166"/>
      <c r="C591" s="138"/>
      <c r="D591" s="138"/>
      <c r="E591" s="138"/>
      <c r="F591" s="138"/>
      <c r="G591" s="110"/>
    </row>
    <row r="592" spans="1:8" ht="15.75" hidden="1" x14ac:dyDescent="0.25">
      <c r="A592" s="211"/>
      <c r="B592" s="158"/>
      <c r="C592" s="138"/>
      <c r="D592" s="138"/>
      <c r="E592" s="92"/>
      <c r="F592" s="138"/>
      <c r="G592" s="110"/>
    </row>
    <row r="593" spans="1:7" ht="15.75" hidden="1" x14ac:dyDescent="0.25">
      <c r="A593" s="211"/>
      <c r="B593" s="235"/>
      <c r="C593" s="138"/>
      <c r="D593" s="138"/>
      <c r="E593" s="138"/>
      <c r="F593" s="138"/>
      <c r="G593" s="110"/>
    </row>
    <row r="594" spans="1:7" ht="15.75" hidden="1" x14ac:dyDescent="0.25">
      <c r="A594" s="211"/>
      <c r="B594" s="236"/>
      <c r="C594" s="138"/>
      <c r="D594" s="138"/>
      <c r="E594" s="138"/>
      <c r="F594" s="138"/>
      <c r="G594" s="41"/>
    </row>
    <row r="595" spans="1:7" ht="15.75" hidden="1" x14ac:dyDescent="0.25">
      <c r="A595" s="211"/>
      <c r="B595" s="148"/>
      <c r="C595" s="138"/>
      <c r="D595" s="138"/>
      <c r="E595" s="138"/>
      <c r="F595" s="138"/>
      <c r="G595" s="42"/>
    </row>
    <row r="596" spans="1:7" ht="25.5" x14ac:dyDescent="0.25">
      <c r="A596" s="211"/>
      <c r="B596" s="202" t="s">
        <v>116</v>
      </c>
      <c r="C596" s="56">
        <f>C597+C598+C599</f>
        <v>0</v>
      </c>
      <c r="D596" s="56">
        <f t="shared" ref="D596:F596" si="233">D597+D598+D599</f>
        <v>0</v>
      </c>
      <c r="E596" s="56">
        <f t="shared" si="233"/>
        <v>1500000</v>
      </c>
      <c r="F596" s="56">
        <f t="shared" si="233"/>
        <v>0</v>
      </c>
      <c r="G596" s="41"/>
    </row>
    <row r="597" spans="1:7" ht="15.75" hidden="1" x14ac:dyDescent="0.25">
      <c r="A597" s="211"/>
      <c r="B597" s="214"/>
      <c r="C597" s="138"/>
      <c r="D597" s="138"/>
      <c r="E597" s="138"/>
      <c r="F597" s="138"/>
      <c r="G597" s="42"/>
    </row>
    <row r="598" spans="1:7" ht="25.5" x14ac:dyDescent="0.25">
      <c r="A598" s="211"/>
      <c r="B598" s="214"/>
      <c r="C598" s="138"/>
      <c r="D598" s="138"/>
      <c r="E598" s="138">
        <v>1500000</v>
      </c>
      <c r="F598" s="138"/>
      <c r="G598" s="42" t="s">
        <v>312</v>
      </c>
    </row>
    <row r="599" spans="1:7" ht="15.75" hidden="1" x14ac:dyDescent="0.25">
      <c r="A599" s="211"/>
      <c r="B599" s="214"/>
      <c r="C599" s="138"/>
      <c r="D599" s="138"/>
      <c r="E599" s="138"/>
      <c r="F599" s="138"/>
      <c r="G599" s="42"/>
    </row>
    <row r="600" spans="1:7" ht="25.5" x14ac:dyDescent="0.25">
      <c r="A600" s="211"/>
      <c r="B600" s="202" t="s">
        <v>117</v>
      </c>
      <c r="C600" s="134">
        <f>SUM(C601:C603)</f>
        <v>0</v>
      </c>
      <c r="D600" s="134">
        <f t="shared" ref="D600:F600" si="234">SUM(D601:D603)</f>
        <v>0</v>
      </c>
      <c r="E600" s="134">
        <f t="shared" si="234"/>
        <v>800000</v>
      </c>
      <c r="F600" s="134">
        <f t="shared" si="234"/>
        <v>0</v>
      </c>
      <c r="G600" s="53"/>
    </row>
    <row r="601" spans="1:7" ht="25.5" x14ac:dyDescent="0.25">
      <c r="A601" s="211"/>
      <c r="B601" s="214"/>
      <c r="C601" s="138"/>
      <c r="D601" s="138"/>
      <c r="E601" s="138">
        <v>800000</v>
      </c>
      <c r="F601" s="138"/>
      <c r="G601" s="42" t="s">
        <v>312</v>
      </c>
    </row>
    <row r="602" spans="1:7" ht="15.75" hidden="1" x14ac:dyDescent="0.25">
      <c r="A602" s="211"/>
      <c r="B602" s="214"/>
      <c r="C602" s="138"/>
      <c r="D602" s="138"/>
      <c r="E602" s="138"/>
      <c r="F602" s="138"/>
      <c r="G602" s="53"/>
    </row>
    <row r="603" spans="1:7" ht="15.75" hidden="1" x14ac:dyDescent="0.25">
      <c r="A603" s="211"/>
      <c r="B603" s="214"/>
      <c r="C603" s="138"/>
      <c r="D603" s="138"/>
      <c r="E603" s="138"/>
      <c r="F603" s="138"/>
      <c r="G603" s="42"/>
    </row>
    <row r="604" spans="1:7" ht="25.5" x14ac:dyDescent="0.25">
      <c r="A604" s="211"/>
      <c r="B604" s="172" t="s">
        <v>27</v>
      </c>
      <c r="C604" s="134">
        <f>SUM(C605:C609)</f>
        <v>0</v>
      </c>
      <c r="D604" s="134">
        <f t="shared" ref="D604:F604" si="235">SUM(D605:D609)</f>
        <v>0</v>
      </c>
      <c r="E604" s="134">
        <f t="shared" si="235"/>
        <v>834000</v>
      </c>
      <c r="F604" s="134">
        <f t="shared" si="235"/>
        <v>0</v>
      </c>
      <c r="G604" s="42"/>
    </row>
    <row r="605" spans="1:7" ht="29.25" hidden="1" customHeight="1" x14ac:dyDescent="0.25">
      <c r="A605" s="211"/>
      <c r="B605" s="214"/>
      <c r="C605" s="138"/>
      <c r="D605" s="138"/>
      <c r="E605" s="138"/>
      <c r="F605" s="138"/>
      <c r="G605" s="42"/>
    </row>
    <row r="606" spans="1:7" ht="15.75" hidden="1" x14ac:dyDescent="0.25">
      <c r="A606" s="211"/>
      <c r="B606" s="214"/>
      <c r="C606" s="138"/>
      <c r="D606" s="138"/>
      <c r="E606" s="138"/>
      <c r="F606" s="138"/>
      <c r="G606" s="42"/>
    </row>
    <row r="607" spans="1:7" ht="29.25" customHeight="1" x14ac:dyDescent="0.25">
      <c r="A607" s="211"/>
      <c r="B607" s="214"/>
      <c r="C607" s="138"/>
      <c r="D607" s="138"/>
      <c r="E607" s="138">
        <v>834000</v>
      </c>
      <c r="F607" s="138"/>
      <c r="G607" s="42" t="s">
        <v>312</v>
      </c>
    </row>
    <row r="608" spans="1:7" ht="15.75" hidden="1" x14ac:dyDescent="0.25">
      <c r="A608" s="211"/>
      <c r="B608" s="214"/>
      <c r="C608" s="138"/>
      <c r="D608" s="138"/>
      <c r="E608" s="138"/>
      <c r="F608" s="138"/>
      <c r="G608" s="42"/>
    </row>
    <row r="609" spans="1:8" ht="15.75" hidden="1" x14ac:dyDescent="0.25">
      <c r="A609" s="211"/>
      <c r="B609" s="214"/>
      <c r="C609" s="138"/>
      <c r="D609" s="138"/>
      <c r="E609" s="138"/>
      <c r="F609" s="138"/>
      <c r="G609" s="57"/>
    </row>
    <row r="610" spans="1:8" ht="15.75" hidden="1" x14ac:dyDescent="0.25">
      <c r="A610" s="211"/>
      <c r="B610" s="214"/>
      <c r="C610" s="138"/>
      <c r="D610" s="138"/>
      <c r="E610" s="138"/>
      <c r="F610" s="138"/>
      <c r="G610" s="57"/>
    </row>
    <row r="611" spans="1:8" ht="25.5" x14ac:dyDescent="0.25">
      <c r="A611" s="211"/>
      <c r="B611" s="202" t="s">
        <v>234</v>
      </c>
      <c r="C611" s="134">
        <f>C612+C613+C614</f>
        <v>0</v>
      </c>
      <c r="D611" s="134">
        <f t="shared" ref="D611:F611" si="236">D612+D613+D614</f>
        <v>0</v>
      </c>
      <c r="E611" s="134">
        <f t="shared" si="236"/>
        <v>0</v>
      </c>
      <c r="F611" s="134">
        <f t="shared" si="236"/>
        <v>11233</v>
      </c>
      <c r="G611" s="42"/>
    </row>
    <row r="612" spans="1:8" ht="15.75" hidden="1" x14ac:dyDescent="0.25">
      <c r="A612" s="211"/>
      <c r="B612" s="214"/>
      <c r="C612" s="138"/>
      <c r="D612" s="138"/>
      <c r="E612" s="138"/>
      <c r="F612" s="138"/>
      <c r="G612" s="42"/>
    </row>
    <row r="613" spans="1:8" s="63" customFormat="1" ht="27.75" customHeight="1" x14ac:dyDescent="0.25">
      <c r="A613" s="211"/>
      <c r="B613" s="202"/>
      <c r="C613" s="134"/>
      <c r="D613" s="134"/>
      <c r="E613" s="135"/>
      <c r="F613" s="135">
        <v>11233</v>
      </c>
      <c r="G613" s="137" t="s">
        <v>337</v>
      </c>
      <c r="H613" s="62"/>
    </row>
    <row r="614" spans="1:8" s="118" customFormat="1" ht="34.15" hidden="1" customHeight="1" x14ac:dyDescent="0.25">
      <c r="A614" s="211"/>
      <c r="B614" s="202"/>
      <c r="C614" s="134"/>
      <c r="D614" s="134"/>
      <c r="E614" s="135"/>
      <c r="F614" s="135"/>
      <c r="G614" s="123"/>
      <c r="H614" s="117"/>
    </row>
    <row r="615" spans="1:8" ht="25.5" x14ac:dyDescent="0.25">
      <c r="A615" s="211"/>
      <c r="B615" s="202" t="s">
        <v>118</v>
      </c>
      <c r="C615" s="56">
        <f>C616+C617+C618</f>
        <v>0</v>
      </c>
      <c r="D615" s="56">
        <f t="shared" ref="D615:F615" si="237">D616+D617+D618</f>
        <v>0</v>
      </c>
      <c r="E615" s="56">
        <f t="shared" si="237"/>
        <v>500000</v>
      </c>
      <c r="F615" s="56">
        <f t="shared" si="237"/>
        <v>5500</v>
      </c>
      <c r="G615" s="41"/>
    </row>
    <row r="616" spans="1:8" ht="28.5" customHeight="1" x14ac:dyDescent="0.25">
      <c r="A616" s="211"/>
      <c r="B616" s="202"/>
      <c r="C616" s="56"/>
      <c r="D616" s="56"/>
      <c r="E616" s="138"/>
      <c r="F616" s="138">
        <v>5500</v>
      </c>
      <c r="G616" s="41" t="s">
        <v>328</v>
      </c>
    </row>
    <row r="617" spans="1:8" ht="28.5" customHeight="1" x14ac:dyDescent="0.25">
      <c r="A617" s="211"/>
      <c r="B617" s="202"/>
      <c r="C617" s="56"/>
      <c r="D617" s="56"/>
      <c r="E617" s="138">
        <v>500000</v>
      </c>
      <c r="F617" s="56"/>
      <c r="G617" s="42" t="s">
        <v>312</v>
      </c>
    </row>
    <row r="618" spans="1:8" ht="15.75" hidden="1" x14ac:dyDescent="0.25">
      <c r="A618" s="211"/>
      <c r="B618" s="202"/>
      <c r="C618" s="56"/>
      <c r="D618" s="56"/>
      <c r="E618" s="56"/>
      <c r="F618" s="56"/>
      <c r="G618" s="42"/>
    </row>
    <row r="619" spans="1:8" ht="38.25" x14ac:dyDescent="0.25">
      <c r="A619" s="211"/>
      <c r="B619" s="202" t="s">
        <v>119</v>
      </c>
      <c r="C619" s="134">
        <f>SUM(C620:C623)</f>
        <v>0</v>
      </c>
      <c r="D619" s="134">
        <f t="shared" ref="D619:F619" si="238">SUM(D620:D623)</f>
        <v>0</v>
      </c>
      <c r="E619" s="134">
        <f t="shared" si="238"/>
        <v>23884230</v>
      </c>
      <c r="F619" s="134">
        <f t="shared" si="238"/>
        <v>0</v>
      </c>
      <c r="G619" s="41"/>
    </row>
    <row r="620" spans="1:8" ht="27" customHeight="1" x14ac:dyDescent="0.25">
      <c r="A620" s="211"/>
      <c r="B620" s="202"/>
      <c r="C620" s="56"/>
      <c r="D620" s="56"/>
      <c r="E620" s="138">
        <f>23734600-1074540-230830</f>
        <v>22429230</v>
      </c>
      <c r="F620" s="138"/>
      <c r="G620" s="41" t="s">
        <v>248</v>
      </c>
    </row>
    <row r="621" spans="1:8" ht="80.25" hidden="1" customHeight="1" x14ac:dyDescent="0.25">
      <c r="A621" s="211"/>
      <c r="B621" s="202"/>
      <c r="C621" s="56"/>
      <c r="D621" s="56"/>
      <c r="E621" s="138"/>
      <c r="F621" s="138"/>
      <c r="G621" s="41"/>
    </row>
    <row r="622" spans="1:8" ht="29.25" customHeight="1" x14ac:dyDescent="0.25">
      <c r="A622" s="211"/>
      <c r="B622" s="202"/>
      <c r="C622" s="56"/>
      <c r="D622" s="56"/>
      <c r="E622" s="138">
        <v>1455000</v>
      </c>
      <c r="F622" s="138"/>
      <c r="G622" s="42" t="s">
        <v>312</v>
      </c>
    </row>
    <row r="623" spans="1:8" ht="15.75" hidden="1" x14ac:dyDescent="0.25">
      <c r="A623" s="211"/>
      <c r="B623" s="202"/>
      <c r="C623" s="56"/>
      <c r="D623" s="56"/>
      <c r="E623" s="138"/>
      <c r="F623" s="138"/>
      <c r="G623" s="41"/>
    </row>
    <row r="624" spans="1:8" ht="25.5" x14ac:dyDescent="0.25">
      <c r="A624" s="211"/>
      <c r="B624" s="202" t="s">
        <v>140</v>
      </c>
      <c r="C624" s="134">
        <f>SUM(C625:C628)</f>
        <v>0</v>
      </c>
      <c r="D624" s="134">
        <f t="shared" ref="D624:F624" si="239">SUM(D625:D628)</f>
        <v>0</v>
      </c>
      <c r="E624" s="134">
        <f t="shared" si="239"/>
        <v>5790554</v>
      </c>
      <c r="F624" s="134">
        <f t="shared" si="239"/>
        <v>49996</v>
      </c>
      <c r="G624" s="41"/>
    </row>
    <row r="625" spans="1:8" ht="15.75" x14ac:dyDescent="0.25">
      <c r="A625" s="211"/>
      <c r="B625" s="202"/>
      <c r="C625" s="56"/>
      <c r="D625" s="56"/>
      <c r="E625" s="56">
        <v>340000</v>
      </c>
      <c r="F625" s="56"/>
      <c r="G625" s="41" t="s">
        <v>313</v>
      </c>
    </row>
    <row r="626" spans="1:8" ht="29.25" customHeight="1" x14ac:dyDescent="0.25">
      <c r="A626" s="211"/>
      <c r="B626" s="214"/>
      <c r="C626" s="138"/>
      <c r="D626" s="138"/>
      <c r="E626" s="138">
        <v>1613000</v>
      </c>
      <c r="F626" s="138"/>
      <c r="G626" s="42" t="s">
        <v>312</v>
      </c>
    </row>
    <row r="627" spans="1:8" s="118" customFormat="1" ht="40.5" customHeight="1" x14ac:dyDescent="0.25">
      <c r="A627" s="211"/>
      <c r="B627" s="214" t="s">
        <v>252</v>
      </c>
      <c r="C627" s="138"/>
      <c r="D627" s="138"/>
      <c r="E627" s="138">
        <v>3837554</v>
      </c>
      <c r="F627" s="138"/>
      <c r="G627" s="42" t="s">
        <v>317</v>
      </c>
      <c r="H627" s="117"/>
    </row>
    <row r="628" spans="1:8" s="63" customFormat="1" ht="30" customHeight="1" x14ac:dyDescent="0.25">
      <c r="A628" s="211"/>
      <c r="B628" s="202"/>
      <c r="C628" s="56"/>
      <c r="D628" s="56"/>
      <c r="E628" s="138"/>
      <c r="F628" s="138">
        <v>49996</v>
      </c>
      <c r="G628" s="137" t="s">
        <v>337</v>
      </c>
      <c r="H628" s="62"/>
    </row>
    <row r="629" spans="1:8" ht="15.75" hidden="1" x14ac:dyDescent="0.25">
      <c r="A629" s="211"/>
      <c r="B629" s="202"/>
      <c r="C629" s="56"/>
      <c r="D629" s="56"/>
      <c r="E629" s="56"/>
      <c r="F629" s="56"/>
      <c r="G629" s="42"/>
    </row>
    <row r="630" spans="1:8" ht="25.5" x14ac:dyDescent="0.25">
      <c r="A630" s="211"/>
      <c r="B630" s="202" t="s">
        <v>75</v>
      </c>
      <c r="C630" s="56">
        <f>C631+C632</f>
        <v>0</v>
      </c>
      <c r="D630" s="56">
        <f t="shared" ref="D630:F630" si="240">D631+D632</f>
        <v>0</v>
      </c>
      <c r="E630" s="56">
        <f t="shared" si="240"/>
        <v>1758000</v>
      </c>
      <c r="F630" s="56">
        <f t="shared" si="240"/>
        <v>0</v>
      </c>
      <c r="G630" s="53"/>
    </row>
    <row r="631" spans="1:8" ht="27.75" customHeight="1" x14ac:dyDescent="0.25">
      <c r="A631" s="211"/>
      <c r="B631" s="214"/>
      <c r="C631" s="138"/>
      <c r="D631" s="138"/>
      <c r="E631" s="138">
        <v>1758000</v>
      </c>
      <c r="F631" s="138"/>
      <c r="G631" s="42" t="s">
        <v>312</v>
      </c>
    </row>
    <row r="632" spans="1:8" ht="15.75" hidden="1" x14ac:dyDescent="0.25">
      <c r="A632" s="211"/>
      <c r="B632" s="214"/>
      <c r="C632" s="138"/>
      <c r="D632" s="138"/>
      <c r="E632" s="138"/>
      <c r="F632" s="138"/>
      <c r="G632" s="42"/>
    </row>
    <row r="633" spans="1:8" ht="25.5" x14ac:dyDescent="0.25">
      <c r="A633" s="211"/>
      <c r="B633" s="202" t="s">
        <v>29</v>
      </c>
      <c r="C633" s="134">
        <f>SUM(C634:C636)</f>
        <v>0</v>
      </c>
      <c r="D633" s="134">
        <f t="shared" ref="D633:F633" si="241">SUM(D634:D636)</f>
        <v>0</v>
      </c>
      <c r="E633" s="134">
        <f t="shared" si="241"/>
        <v>250000</v>
      </c>
      <c r="F633" s="134">
        <f t="shared" si="241"/>
        <v>0</v>
      </c>
      <c r="G633" s="53"/>
    </row>
    <row r="634" spans="1:8" ht="15.75" hidden="1" x14ac:dyDescent="0.25">
      <c r="A634" s="211"/>
      <c r="B634" s="214"/>
      <c r="C634" s="138"/>
      <c r="D634" s="138"/>
      <c r="E634" s="138"/>
      <c r="F634" s="138"/>
      <c r="G634" s="42"/>
    </row>
    <row r="635" spans="1:8" ht="27" customHeight="1" x14ac:dyDescent="0.25">
      <c r="A635" s="211"/>
      <c r="B635" s="214"/>
      <c r="C635" s="138"/>
      <c r="D635" s="138"/>
      <c r="E635" s="138">
        <v>250000</v>
      </c>
      <c r="F635" s="138"/>
      <c r="G635" s="42" t="s">
        <v>312</v>
      </c>
    </row>
    <row r="636" spans="1:8" ht="33" hidden="1" customHeight="1" x14ac:dyDescent="0.25">
      <c r="A636" s="211"/>
      <c r="B636" s="214"/>
      <c r="C636" s="138"/>
      <c r="D636" s="138"/>
      <c r="E636" s="138"/>
      <c r="F636" s="138"/>
      <c r="G636" s="113"/>
    </row>
    <row r="637" spans="1:8" ht="15.75" hidden="1" x14ac:dyDescent="0.25">
      <c r="A637" s="211"/>
      <c r="B637" s="214"/>
      <c r="C637" s="138"/>
      <c r="D637" s="138"/>
      <c r="E637" s="138"/>
      <c r="F637" s="138"/>
      <c r="G637" s="110"/>
    </row>
    <row r="638" spans="1:8" ht="25.5" x14ac:dyDescent="0.25">
      <c r="A638" s="211"/>
      <c r="B638" s="202" t="s">
        <v>378</v>
      </c>
      <c r="C638" s="56">
        <f>C639+C640</f>
        <v>0</v>
      </c>
      <c r="D638" s="56">
        <f t="shared" ref="D638:F638" si="242">D639+D640</f>
        <v>0</v>
      </c>
      <c r="E638" s="56">
        <f t="shared" si="242"/>
        <v>1800000</v>
      </c>
      <c r="F638" s="56">
        <f t="shared" si="242"/>
        <v>0</v>
      </c>
      <c r="G638" s="110"/>
    </row>
    <row r="639" spans="1:8" ht="15.75" hidden="1" x14ac:dyDescent="0.25">
      <c r="A639" s="211"/>
      <c r="B639" s="202"/>
      <c r="C639" s="134"/>
      <c r="D639" s="138"/>
      <c r="E639" s="138"/>
      <c r="F639" s="138"/>
      <c r="G639" s="42"/>
    </row>
    <row r="640" spans="1:8" ht="27" customHeight="1" x14ac:dyDescent="0.25">
      <c r="A640" s="211"/>
      <c r="B640" s="214"/>
      <c r="C640" s="138"/>
      <c r="D640" s="138"/>
      <c r="E640" s="138">
        <f>500000+1300000</f>
        <v>1800000</v>
      </c>
      <c r="F640" s="138"/>
      <c r="G640" s="42" t="s">
        <v>312</v>
      </c>
    </row>
    <row r="641" spans="1:7" ht="15.75" x14ac:dyDescent="0.25">
      <c r="A641" s="211"/>
      <c r="B641" s="202" t="s">
        <v>210</v>
      </c>
      <c r="C641" s="56">
        <f>C642+C643</f>
        <v>0</v>
      </c>
      <c r="D641" s="56">
        <f t="shared" ref="D641:F641" si="243">D642+D643</f>
        <v>0</v>
      </c>
      <c r="E641" s="56">
        <f t="shared" si="243"/>
        <v>575000</v>
      </c>
      <c r="F641" s="56">
        <f t="shared" si="243"/>
        <v>45819</v>
      </c>
      <c r="G641" s="110"/>
    </row>
    <row r="642" spans="1:7" ht="28.5" customHeight="1" x14ac:dyDescent="0.25">
      <c r="A642" s="211"/>
      <c r="B642" s="202"/>
      <c r="C642" s="138"/>
      <c r="D642" s="138"/>
      <c r="E642" s="138"/>
      <c r="F642" s="138">
        <f>40700+5000+119</f>
        <v>45819</v>
      </c>
      <c r="G642" s="137" t="s">
        <v>337</v>
      </c>
    </row>
    <row r="643" spans="1:7" ht="27.75" customHeight="1" x14ac:dyDescent="0.25">
      <c r="A643" s="211"/>
      <c r="B643" s="202"/>
      <c r="C643" s="138"/>
      <c r="D643" s="138"/>
      <c r="E643" s="138">
        <v>575000</v>
      </c>
      <c r="F643" s="138"/>
      <c r="G643" s="42" t="s">
        <v>312</v>
      </c>
    </row>
    <row r="644" spans="1:7" ht="15.75" x14ac:dyDescent="0.25">
      <c r="A644" s="211"/>
      <c r="B644" s="202" t="s">
        <v>114</v>
      </c>
      <c r="C644" s="134">
        <f>SUM(C645:C646)</f>
        <v>0</v>
      </c>
      <c r="D644" s="134">
        <f t="shared" ref="D644:F644" si="244">SUM(D645:D646)</f>
        <v>0</v>
      </c>
      <c r="E644" s="134">
        <f t="shared" si="244"/>
        <v>250000</v>
      </c>
      <c r="F644" s="134">
        <f t="shared" si="244"/>
        <v>0</v>
      </c>
      <c r="G644" s="110"/>
    </row>
    <row r="645" spans="1:7" ht="25.5" x14ac:dyDescent="0.25">
      <c r="A645" s="211"/>
      <c r="B645" s="202"/>
      <c r="C645" s="138"/>
      <c r="D645" s="138"/>
      <c r="E645" s="138">
        <v>250000</v>
      </c>
      <c r="F645" s="138"/>
      <c r="G645" s="42" t="s">
        <v>312</v>
      </c>
    </row>
    <row r="646" spans="1:7" ht="15.75" hidden="1" x14ac:dyDescent="0.25">
      <c r="A646" s="211"/>
      <c r="B646" s="214"/>
      <c r="C646" s="138"/>
      <c r="D646" s="138"/>
      <c r="E646" s="138"/>
      <c r="F646" s="138"/>
      <c r="G646" s="42"/>
    </row>
    <row r="647" spans="1:7" ht="25.5" x14ac:dyDescent="0.25">
      <c r="A647" s="211"/>
      <c r="B647" s="152" t="s">
        <v>136</v>
      </c>
      <c r="C647" s="134">
        <f>C648</f>
        <v>0</v>
      </c>
      <c r="D647" s="134">
        <f t="shared" ref="D647:F647" si="245">D648</f>
        <v>0</v>
      </c>
      <c r="E647" s="134">
        <f t="shared" si="245"/>
        <v>140000</v>
      </c>
      <c r="F647" s="134">
        <f t="shared" si="245"/>
        <v>0</v>
      </c>
      <c r="G647" s="53"/>
    </row>
    <row r="648" spans="1:7" ht="27.75" customHeight="1" x14ac:dyDescent="0.25">
      <c r="A648" s="211"/>
      <c r="B648" s="152"/>
      <c r="C648" s="134"/>
      <c r="D648" s="134"/>
      <c r="E648" s="135">
        <v>140000</v>
      </c>
      <c r="F648" s="134"/>
      <c r="G648" s="42" t="s">
        <v>312</v>
      </c>
    </row>
    <row r="649" spans="1:7" ht="25.5" hidden="1" x14ac:dyDescent="0.25">
      <c r="A649" s="211"/>
      <c r="B649" s="213" t="s">
        <v>121</v>
      </c>
      <c r="C649" s="52">
        <f>C650</f>
        <v>0</v>
      </c>
      <c r="D649" s="52">
        <f t="shared" ref="D649:F649" si="246">D650</f>
        <v>0</v>
      </c>
      <c r="E649" s="52">
        <f t="shared" si="246"/>
        <v>0</v>
      </c>
      <c r="F649" s="52">
        <f t="shared" si="246"/>
        <v>0</v>
      </c>
      <c r="G649" s="53"/>
    </row>
    <row r="650" spans="1:7" ht="15.75" hidden="1" x14ac:dyDescent="0.25">
      <c r="A650" s="211"/>
      <c r="B650" s="213"/>
      <c r="C650" s="52"/>
      <c r="D650" s="52"/>
      <c r="E650" s="52"/>
      <c r="F650" s="52"/>
      <c r="G650" s="42"/>
    </row>
    <row r="651" spans="1:7" ht="25.5" x14ac:dyDescent="0.25">
      <c r="A651" s="211"/>
      <c r="B651" s="167" t="s">
        <v>141</v>
      </c>
      <c r="C651" s="52">
        <f>C652+C653</f>
        <v>0</v>
      </c>
      <c r="D651" s="52">
        <f t="shared" ref="D651" si="247">D652+D653</f>
        <v>0</v>
      </c>
      <c r="E651" s="52">
        <f t="shared" ref="E651:F651" si="248">E652+E653</f>
        <v>300000</v>
      </c>
      <c r="F651" s="52">
        <f t="shared" si="248"/>
        <v>0</v>
      </c>
      <c r="G651" s="41"/>
    </row>
    <row r="652" spans="1:7" ht="15.75" hidden="1" x14ac:dyDescent="0.25">
      <c r="A652" s="211"/>
      <c r="B652" s="213"/>
      <c r="C652" s="64"/>
      <c r="D652" s="64"/>
      <c r="E652" s="64"/>
      <c r="F652" s="64"/>
      <c r="G652" s="42"/>
    </row>
    <row r="653" spans="1:7" ht="26.25" customHeight="1" x14ac:dyDescent="0.25">
      <c r="A653" s="211"/>
      <c r="B653" s="213"/>
      <c r="C653" s="64"/>
      <c r="D653" s="64"/>
      <c r="E653" s="64">
        <v>300000</v>
      </c>
      <c r="F653" s="64"/>
      <c r="G653" s="42" t="s">
        <v>312</v>
      </c>
    </row>
    <row r="654" spans="1:7" ht="26.25" customHeight="1" x14ac:dyDescent="0.25">
      <c r="A654" s="211"/>
      <c r="B654" s="167" t="s">
        <v>158</v>
      </c>
      <c r="C654" s="52">
        <f t="shared" ref="C654:F654" si="249">C655+C656</f>
        <v>0</v>
      </c>
      <c r="D654" s="52">
        <f t="shared" si="249"/>
        <v>0</v>
      </c>
      <c r="E654" s="52">
        <f t="shared" si="249"/>
        <v>270000</v>
      </c>
      <c r="F654" s="52">
        <f t="shared" si="249"/>
        <v>0</v>
      </c>
      <c r="G654" s="41"/>
    </row>
    <row r="655" spans="1:7" ht="27" customHeight="1" x14ac:dyDescent="0.25">
      <c r="A655" s="211"/>
      <c r="B655" s="167"/>
      <c r="C655" s="52"/>
      <c r="D655" s="52"/>
      <c r="E655" s="64">
        <f>150000+120000</f>
        <v>270000</v>
      </c>
      <c r="F655" s="52"/>
      <c r="G655" s="41" t="s">
        <v>312</v>
      </c>
    </row>
    <row r="656" spans="1:7" ht="15.75" hidden="1" x14ac:dyDescent="0.25">
      <c r="A656" s="211"/>
      <c r="B656" s="167"/>
      <c r="C656" s="52"/>
      <c r="D656" s="52"/>
      <c r="E656" s="52"/>
      <c r="F656" s="52"/>
      <c r="G656" s="41"/>
    </row>
    <row r="657" spans="1:7" ht="15.75" hidden="1" x14ac:dyDescent="0.25">
      <c r="A657" s="211"/>
      <c r="B657" s="167"/>
      <c r="C657" s="52"/>
      <c r="D657" s="52"/>
      <c r="E657" s="52"/>
      <c r="F657" s="52"/>
      <c r="G657" s="41"/>
    </row>
    <row r="658" spans="1:7" ht="28.5" customHeight="1" x14ac:dyDescent="0.25">
      <c r="A658" s="211"/>
      <c r="B658" s="167" t="s">
        <v>399</v>
      </c>
      <c r="C658" s="134">
        <f>SUM(C659:C660)</f>
        <v>0</v>
      </c>
      <c r="D658" s="134">
        <f t="shared" ref="D658:F658" si="250">SUM(D659:D660)</f>
        <v>0</v>
      </c>
      <c r="E658" s="134">
        <f t="shared" si="250"/>
        <v>101556</v>
      </c>
      <c r="F658" s="134">
        <f t="shared" si="250"/>
        <v>641000</v>
      </c>
      <c r="G658" s="41"/>
    </row>
    <row r="659" spans="1:7" ht="29.25" customHeight="1" x14ac:dyDescent="0.25">
      <c r="A659" s="211"/>
      <c r="B659" s="167"/>
      <c r="C659" s="52"/>
      <c r="D659" s="52"/>
      <c r="E659" s="64">
        <v>101556</v>
      </c>
      <c r="F659" s="64"/>
      <c r="G659" s="42" t="s">
        <v>355</v>
      </c>
    </row>
    <row r="660" spans="1:7" ht="18" customHeight="1" x14ac:dyDescent="0.25">
      <c r="A660" s="211"/>
      <c r="B660" s="167"/>
      <c r="C660" s="52"/>
      <c r="D660" s="52"/>
      <c r="E660" s="64"/>
      <c r="F660" s="64">
        <v>641000</v>
      </c>
      <c r="G660" s="65" t="s">
        <v>320</v>
      </c>
    </row>
    <row r="661" spans="1:7" ht="25.5" x14ac:dyDescent="0.25">
      <c r="A661" s="211"/>
      <c r="B661" s="167" t="s">
        <v>400</v>
      </c>
      <c r="C661" s="134">
        <f>SUM(C662:C664)</f>
        <v>0</v>
      </c>
      <c r="D661" s="134">
        <f t="shared" ref="D661:F661" si="251">SUM(D662:D664)</f>
        <v>0</v>
      </c>
      <c r="E661" s="134">
        <f t="shared" si="251"/>
        <v>350000</v>
      </c>
      <c r="F661" s="134">
        <f t="shared" si="251"/>
        <v>0</v>
      </c>
      <c r="G661" s="41"/>
    </row>
    <row r="662" spans="1:7" ht="15.75" hidden="1" x14ac:dyDescent="0.25">
      <c r="A662" s="211"/>
      <c r="B662" s="167"/>
      <c r="C662" s="64"/>
      <c r="D662" s="64"/>
      <c r="E662" s="64"/>
      <c r="F662" s="64"/>
      <c r="G662" s="41"/>
    </row>
    <row r="663" spans="1:7" ht="15.75" hidden="1" x14ac:dyDescent="0.25">
      <c r="A663" s="211"/>
      <c r="B663" s="167"/>
      <c r="C663" s="64"/>
      <c r="D663" s="64"/>
      <c r="E663" s="64"/>
      <c r="F663" s="64"/>
      <c r="G663" s="42"/>
    </row>
    <row r="664" spans="1:7" ht="27.75" customHeight="1" x14ac:dyDescent="0.25">
      <c r="A664" s="211"/>
      <c r="B664" s="167"/>
      <c r="C664" s="64"/>
      <c r="D664" s="64"/>
      <c r="E664" s="64">
        <v>350000</v>
      </c>
      <c r="F664" s="64"/>
      <c r="G664" s="41" t="s">
        <v>312</v>
      </c>
    </row>
    <row r="665" spans="1:7" ht="25.5" x14ac:dyDescent="0.25">
      <c r="A665" s="211"/>
      <c r="B665" s="167" t="s">
        <v>249</v>
      </c>
      <c r="C665" s="134">
        <f>SUM(C666:C668)</f>
        <v>0</v>
      </c>
      <c r="D665" s="134">
        <f t="shared" ref="D665:F665" si="252">SUM(D666:D668)</f>
        <v>0</v>
      </c>
      <c r="E665" s="134">
        <f t="shared" si="252"/>
        <v>2698400</v>
      </c>
      <c r="F665" s="134">
        <f t="shared" si="252"/>
        <v>616000</v>
      </c>
      <c r="G665" s="41"/>
    </row>
    <row r="666" spans="1:7" ht="27" customHeight="1" x14ac:dyDescent="0.25">
      <c r="A666" s="211"/>
      <c r="B666" s="167"/>
      <c r="C666" s="114"/>
      <c r="D666" s="114"/>
      <c r="E666" s="114"/>
      <c r="F666" s="114">
        <f>473000+143000</f>
        <v>616000</v>
      </c>
      <c r="G666" s="41" t="s">
        <v>250</v>
      </c>
    </row>
    <row r="667" spans="1:7" ht="28.5" customHeight="1" x14ac:dyDescent="0.25">
      <c r="A667" s="211"/>
      <c r="B667" s="167"/>
      <c r="C667" s="114"/>
      <c r="D667" s="114"/>
      <c r="E667" s="114">
        <f>1092800+1605600</f>
        <v>2698400</v>
      </c>
      <c r="F667" s="114"/>
      <c r="G667" s="41" t="s">
        <v>312</v>
      </c>
    </row>
    <row r="668" spans="1:7" ht="15.75" hidden="1" x14ac:dyDescent="0.25">
      <c r="A668" s="211"/>
      <c r="B668" s="167"/>
      <c r="C668" s="114"/>
      <c r="D668" s="114"/>
      <c r="E668" s="114"/>
      <c r="F668" s="114"/>
      <c r="G668" s="41"/>
    </row>
    <row r="669" spans="1:7" ht="25.5" x14ac:dyDescent="0.25">
      <c r="A669" s="211"/>
      <c r="B669" s="167" t="s">
        <v>376</v>
      </c>
      <c r="C669" s="134">
        <f>SUM(C670:C672)</f>
        <v>0</v>
      </c>
      <c r="D669" s="134">
        <f t="shared" ref="D669:F669" si="253">SUM(D670:D672)</f>
        <v>0</v>
      </c>
      <c r="E669" s="134">
        <f t="shared" si="253"/>
        <v>675000</v>
      </c>
      <c r="F669" s="134">
        <f t="shared" si="253"/>
        <v>0</v>
      </c>
      <c r="G669" s="41"/>
    </row>
    <row r="670" spans="1:7" ht="15.75" hidden="1" x14ac:dyDescent="0.25">
      <c r="A670" s="211"/>
      <c r="B670" s="167"/>
      <c r="C670" s="64"/>
      <c r="D670" s="64"/>
      <c r="E670" s="64"/>
      <c r="F670" s="64"/>
      <c r="G670" s="41"/>
    </row>
    <row r="671" spans="1:7" ht="29.25" customHeight="1" x14ac:dyDescent="0.25">
      <c r="A671" s="211"/>
      <c r="B671" s="167"/>
      <c r="C671" s="64"/>
      <c r="D671" s="64"/>
      <c r="E671" s="64">
        <v>675000</v>
      </c>
      <c r="F671" s="64"/>
      <c r="G671" s="42" t="s">
        <v>312</v>
      </c>
    </row>
    <row r="672" spans="1:7" ht="15.75" hidden="1" x14ac:dyDescent="0.25">
      <c r="A672" s="211"/>
      <c r="B672" s="167"/>
      <c r="C672" s="64"/>
      <c r="D672" s="64"/>
      <c r="E672" s="64"/>
      <c r="F672" s="64"/>
      <c r="G672" s="41"/>
    </row>
    <row r="673" spans="1:8" ht="15.75" hidden="1" x14ac:dyDescent="0.25">
      <c r="A673" s="211"/>
      <c r="B673" s="167"/>
      <c r="C673" s="64"/>
      <c r="D673" s="64"/>
      <c r="E673" s="64"/>
      <c r="F673" s="64"/>
      <c r="G673" s="41"/>
    </row>
    <row r="674" spans="1:8" ht="15.75" hidden="1" x14ac:dyDescent="0.25">
      <c r="A674" s="211"/>
      <c r="B674" s="167"/>
      <c r="C674" s="52"/>
      <c r="D674" s="52"/>
      <c r="E674" s="52"/>
      <c r="F674" s="52"/>
      <c r="G674" s="41"/>
    </row>
    <row r="675" spans="1:8" ht="15.75" hidden="1" x14ac:dyDescent="0.25">
      <c r="A675" s="211"/>
      <c r="B675" s="185"/>
      <c r="C675" s="64"/>
      <c r="D675" s="64"/>
      <c r="E675" s="64"/>
      <c r="F675" s="64"/>
      <c r="G675" s="42"/>
    </row>
    <row r="676" spans="1:8" s="45" customFormat="1" ht="15.75" x14ac:dyDescent="0.25">
      <c r="A676" s="211"/>
      <c r="B676" s="178" t="s">
        <v>44</v>
      </c>
      <c r="C676" s="44">
        <f t="shared" ref="C676:F676" si="254">C517+C492+C507+C461+C396+C361+C349+C336+C331+C308+C286+C272+C262+C240+C228+C199+C191+C170+C166+C100+C44+C9+C480+C453+C188</f>
        <v>-459153302</v>
      </c>
      <c r="D676" s="44">
        <f t="shared" si="254"/>
        <v>0</v>
      </c>
      <c r="E676" s="44">
        <f t="shared" si="254"/>
        <v>463060838.45999998</v>
      </c>
      <c r="F676" s="44">
        <f t="shared" si="254"/>
        <v>564019864</v>
      </c>
      <c r="G676" s="57"/>
      <c r="H676" s="46"/>
    </row>
    <row r="677" spans="1:8" ht="15" x14ac:dyDescent="0.2">
      <c r="A677" s="157"/>
      <c r="B677" s="182"/>
      <c r="C677" s="117"/>
      <c r="D677" s="117"/>
      <c r="E677" s="43"/>
      <c r="F677" s="43"/>
      <c r="G677" s="115"/>
    </row>
    <row r="678" spans="1:8" x14ac:dyDescent="0.2">
      <c r="E678" s="31"/>
      <c r="F678" s="31"/>
    </row>
    <row r="679" spans="1:8" x14ac:dyDescent="0.2">
      <c r="F679" s="31"/>
    </row>
  </sheetData>
  <mergeCells count="18">
    <mergeCell ref="G371:G372"/>
    <mergeCell ref="B593:B594"/>
    <mergeCell ref="G447:G448"/>
    <mergeCell ref="A399:A400"/>
    <mergeCell ref="B399:B400"/>
    <mergeCell ref="A442:A443"/>
    <mergeCell ref="B442:B443"/>
    <mergeCell ref="A456:A457"/>
    <mergeCell ref="G510:G511"/>
    <mergeCell ref="G400:G401"/>
    <mergeCell ref="A4:G4"/>
    <mergeCell ref="A6:A8"/>
    <mergeCell ref="B6:B8"/>
    <mergeCell ref="C6:C8"/>
    <mergeCell ref="D6:D8"/>
    <mergeCell ref="G6:G8"/>
    <mergeCell ref="E7:E8"/>
    <mergeCell ref="F7:F8"/>
  </mergeCells>
  <phoneticPr fontId="0" type="noConversion"/>
  <printOptions horizontalCentered="1"/>
  <pageMargins left="0.27559055118110237" right="0.23622047244094491" top="0.47244094488188981" bottom="0.31496062992125984" header="0.15748031496062992" footer="0.27559055118110237"/>
  <pageSetup paperSize="9" scale="93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Григорьевна</dc:creator>
  <cp:lastModifiedBy>Лобода Инна Анатольевна</cp:lastModifiedBy>
  <cp:lastPrinted>2018-11-26T13:27:33Z</cp:lastPrinted>
  <dcterms:created xsi:type="dcterms:W3CDTF">2009-11-20T12:52:24Z</dcterms:created>
  <dcterms:modified xsi:type="dcterms:W3CDTF">2018-11-26T13:33:21Z</dcterms:modified>
</cp:coreProperties>
</file>