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277"/>
  </bookViews>
  <sheets>
    <sheet name="TDSheet" sheetId="1" r:id="rId1"/>
  </sheets>
  <definedNames>
    <definedName name="_xlnm._FilterDatabase" localSheetId="0" hidden="1">TDSheet!$A$10:$H$2199</definedName>
  </definedNames>
  <calcPr calcId="145621"/>
</workbook>
</file>

<file path=xl/calcChain.xml><?xml version="1.0" encoding="utf-8"?>
<calcChain xmlns="http://schemas.openxmlformats.org/spreadsheetml/2006/main">
  <c r="A36" i="1" l="1"/>
  <c r="A37" i="1"/>
  <c r="A38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1888" i="1"/>
  <c r="A1889" i="1"/>
  <c r="A1890" i="1"/>
  <c r="A1891" i="1"/>
  <c r="A1892" i="1"/>
  <c r="A1893" i="1"/>
  <c r="A1894" i="1"/>
  <c r="A1895" i="1"/>
  <c r="A1862" i="1"/>
  <c r="A1863" i="1"/>
  <c r="A1864" i="1"/>
  <c r="A1806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29" i="1"/>
  <c r="A1611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27" i="1"/>
  <c r="A1528" i="1"/>
  <c r="A1529" i="1"/>
  <c r="A1530" i="1"/>
  <c r="A1531" i="1"/>
  <c r="A1532" i="1"/>
  <c r="A1533" i="1"/>
  <c r="A153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271" i="1"/>
  <c r="A1272" i="1"/>
  <c r="A1273" i="1"/>
  <c r="A1238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881" i="1"/>
  <c r="A882" i="1"/>
  <c r="A883" i="1"/>
  <c r="A872" i="1"/>
  <c r="A873" i="1"/>
  <c r="A874" i="1"/>
  <c r="A875" i="1"/>
  <c r="A876" i="1"/>
  <c r="A877" i="1"/>
  <c r="A878" i="1"/>
  <c r="A879" i="1"/>
  <c r="A880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12" i="1"/>
  <c r="A813" i="1"/>
  <c r="A814" i="1"/>
  <c r="A815" i="1"/>
  <c r="A816" i="1"/>
  <c r="A817" i="1"/>
  <c r="A818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651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29" i="1"/>
  <c r="A530" i="1"/>
  <c r="A531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56" i="1"/>
  <c r="A154" i="1"/>
  <c r="A155" i="1"/>
  <c r="A101" i="1"/>
  <c r="A102" i="1"/>
  <c r="A125" i="1"/>
  <c r="A126" i="1"/>
  <c r="A127" i="1"/>
  <c r="A128" i="1"/>
  <c r="A129" i="1"/>
  <c r="A130" i="1"/>
  <c r="A131" i="1"/>
  <c r="A132" i="1"/>
  <c r="A133" i="1"/>
  <c r="A134" i="1"/>
  <c r="A124" i="1"/>
  <c r="A2188" i="1" l="1"/>
  <c r="A2184" i="1"/>
  <c r="A2175" i="1"/>
  <c r="A2174" i="1"/>
  <c r="A2169" i="1"/>
  <c r="A2170" i="1"/>
  <c r="A2168" i="1"/>
  <c r="A2166" i="1"/>
  <c r="A2164" i="1"/>
  <c r="A2156" i="1"/>
  <c r="A2157" i="1"/>
  <c r="A2158" i="1"/>
  <c r="A2159" i="1"/>
  <c r="A2155" i="1"/>
  <c r="A2153" i="1"/>
  <c r="A2152" i="1"/>
  <c r="A2150" i="1"/>
  <c r="A2146" i="1"/>
  <c r="A2144" i="1"/>
  <c r="A2143" i="1"/>
  <c r="A2135" i="1"/>
  <c r="A2136" i="1"/>
  <c r="A2137" i="1"/>
  <c r="A2138" i="1"/>
  <c r="A2139" i="1"/>
  <c r="A2134" i="1"/>
  <c r="A2132" i="1"/>
  <c r="A2130" i="1"/>
  <c r="A2126" i="1"/>
  <c r="A2125" i="1"/>
  <c r="A2122" i="1"/>
  <c r="A2123" i="1"/>
  <c r="A2121" i="1"/>
  <c r="A2119" i="1"/>
  <c r="A2118" i="1"/>
  <c r="A2112" i="1"/>
  <c r="A2111" i="1"/>
  <c r="A2107" i="1"/>
  <c r="A2106" i="1"/>
  <c r="A2104" i="1"/>
  <c r="A2103" i="1"/>
  <c r="A2090" i="1"/>
  <c r="A2091" i="1"/>
  <c r="A2092" i="1"/>
  <c r="A2093" i="1"/>
  <c r="A2094" i="1"/>
  <c r="A2095" i="1"/>
  <c r="A2096" i="1"/>
  <c r="A2097" i="1"/>
  <c r="A2098" i="1"/>
  <c r="A2099" i="1"/>
  <c r="A2089" i="1"/>
  <c r="A2087" i="1"/>
  <c r="A2077" i="1"/>
  <c r="A2078" i="1"/>
  <c r="A2079" i="1"/>
  <c r="A2080" i="1"/>
  <c r="A2081" i="1"/>
  <c r="A2082" i="1"/>
  <c r="A2083" i="1"/>
  <c r="A2076" i="1"/>
  <c r="A2072" i="1"/>
  <c r="A2071" i="1"/>
  <c r="A2069" i="1"/>
  <c r="A2068" i="1"/>
  <c r="A2060" i="1"/>
  <c r="A2061" i="1"/>
  <c r="A2062" i="1"/>
  <c r="A2063" i="1"/>
  <c r="A2064" i="1"/>
  <c r="A2059" i="1"/>
  <c r="A2057" i="1"/>
  <c r="A2055" i="1"/>
  <c r="A2054" i="1"/>
  <c r="A2052" i="1"/>
  <c r="A2048" i="1"/>
  <c r="A2037" i="1"/>
  <c r="A2038" i="1"/>
  <c r="A2039" i="1"/>
  <c r="A2040" i="1"/>
  <c r="A2041" i="1"/>
  <c r="A2042" i="1"/>
  <c r="A2043" i="1"/>
  <c r="A2044" i="1"/>
  <c r="A2036" i="1"/>
  <c r="A2034" i="1"/>
  <c r="A2032" i="1"/>
  <c r="A2031" i="1"/>
  <c r="A2029" i="1"/>
  <c r="A2021" i="1"/>
  <c r="A2022" i="1"/>
  <c r="A2023" i="1"/>
  <c r="A2024" i="1"/>
  <c r="A2025" i="1"/>
  <c r="A2020" i="1"/>
  <c r="A2018" i="1"/>
  <c r="A2013" i="1"/>
  <c r="A2014" i="1"/>
  <c r="A2015" i="1"/>
  <c r="A2016" i="1"/>
  <c r="A2012" i="1"/>
  <c r="A2010" i="1"/>
  <c r="A1912" i="1"/>
  <c r="A1906" i="1"/>
  <c r="A1907" i="1"/>
  <c r="A1908" i="1"/>
  <c r="A1909" i="1"/>
  <c r="A1910" i="1"/>
  <c r="A1911" i="1"/>
  <c r="A1900" i="1"/>
  <c r="A1901" i="1"/>
  <c r="A1902" i="1"/>
  <c r="A1903" i="1"/>
  <c r="A1904" i="1"/>
  <c r="A1905" i="1"/>
  <c r="A1899" i="1"/>
  <c r="A1897" i="1"/>
  <c r="A1884" i="1"/>
  <c r="A1885" i="1"/>
  <c r="A1886" i="1"/>
  <c r="A1887" i="1"/>
  <c r="A1875" i="1"/>
  <c r="A1876" i="1"/>
  <c r="A1877" i="1"/>
  <c r="A1878" i="1"/>
  <c r="A1879" i="1"/>
  <c r="A1880" i="1"/>
  <c r="A1881" i="1"/>
  <c r="A1882" i="1"/>
  <c r="A1883" i="1"/>
  <c r="A1874" i="1"/>
  <c r="A1869" i="1"/>
  <c r="A1870" i="1"/>
  <c r="A1871" i="1"/>
  <c r="A1872" i="1"/>
  <c r="A186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48" i="1"/>
  <c r="A1845" i="1"/>
  <c r="A1846" i="1"/>
  <c r="A1844" i="1"/>
  <c r="A1840" i="1"/>
  <c r="A1839" i="1"/>
  <c r="A1837" i="1"/>
  <c r="A1836" i="1"/>
  <c r="A1821" i="1"/>
  <c r="A1830" i="1"/>
  <c r="A1831" i="1"/>
  <c r="A1832" i="1"/>
  <c r="A1829" i="1"/>
  <c r="A1826" i="1"/>
  <c r="A1827" i="1"/>
  <c r="A1825" i="1"/>
  <c r="A1812" i="1"/>
  <c r="A1810" i="1"/>
  <c r="A1815" i="1"/>
  <c r="A1814" i="1"/>
  <c r="A1823" i="1"/>
  <c r="A1800" i="1"/>
  <c r="A1801" i="1"/>
  <c r="A1802" i="1"/>
  <c r="A1803" i="1"/>
  <c r="A1804" i="1"/>
  <c r="A1805" i="1"/>
  <c r="A1793" i="1"/>
  <c r="A1794" i="1"/>
  <c r="A1795" i="1"/>
  <c r="A1796" i="1"/>
  <c r="A1797" i="1"/>
  <c r="A1798" i="1"/>
  <c r="A1799" i="1"/>
  <c r="A1792" i="1"/>
  <c r="A1790" i="1"/>
  <c r="A1788" i="1"/>
  <c r="A1787" i="1"/>
  <c r="A1784" i="1"/>
  <c r="A1785" i="1"/>
  <c r="A1783" i="1"/>
  <c r="A1781" i="1"/>
  <c r="A1777" i="1"/>
  <c r="A1776" i="1"/>
  <c r="A1774" i="1"/>
  <c r="A1768" i="1"/>
  <c r="A1769" i="1"/>
  <c r="A1770" i="1"/>
  <c r="A1771" i="1"/>
  <c r="A1772" i="1"/>
  <c r="A1767" i="1"/>
  <c r="A1765" i="1"/>
  <c r="A1761" i="1"/>
  <c r="A1760" i="1"/>
  <c r="A1758" i="1"/>
  <c r="A1750" i="1"/>
  <c r="A1751" i="1"/>
  <c r="A1752" i="1"/>
  <c r="A1753" i="1"/>
  <c r="A1754" i="1"/>
  <c r="A1755" i="1"/>
  <c r="A1756" i="1"/>
  <c r="A1749" i="1"/>
  <c r="A1747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695" i="1"/>
  <c r="A1690" i="1"/>
  <c r="A1691" i="1"/>
  <c r="A1692" i="1"/>
  <c r="A1693" i="1"/>
  <c r="A1689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38" i="1"/>
  <c r="A1634" i="1"/>
  <c r="A1635" i="1"/>
  <c r="A1636" i="1"/>
  <c r="A1633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15" i="1"/>
  <c r="A1613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597" i="1"/>
  <c r="A1595" i="1"/>
  <c r="A1555" i="1"/>
  <c r="A1556" i="1"/>
  <c r="A1557" i="1"/>
  <c r="A1558" i="1"/>
  <c r="A1546" i="1"/>
  <c r="A1547" i="1"/>
  <c r="A1548" i="1"/>
  <c r="A1549" i="1"/>
  <c r="A1550" i="1"/>
  <c r="A1551" i="1"/>
  <c r="A1552" i="1"/>
  <c r="A1553" i="1"/>
  <c r="A1554" i="1"/>
  <c r="A1545" i="1"/>
  <c r="A1540" i="1"/>
  <c r="A1541" i="1"/>
  <c r="A1542" i="1"/>
  <c r="A1543" i="1"/>
  <c r="A1539" i="1"/>
  <c r="A1537" i="1"/>
  <c r="A1536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13" i="1"/>
  <c r="A1511" i="1"/>
  <c r="A1510" i="1"/>
  <c r="A1450" i="1"/>
  <c r="A1451" i="1"/>
  <c r="A1452" i="1"/>
  <c r="A1453" i="1"/>
  <c r="A1454" i="1"/>
  <c r="A1442" i="1"/>
  <c r="A1443" i="1"/>
  <c r="A1444" i="1"/>
  <c r="A1445" i="1"/>
  <c r="A1446" i="1"/>
  <c r="A1447" i="1"/>
  <c r="A1448" i="1"/>
  <c r="A1449" i="1"/>
  <c r="A1441" i="1"/>
  <c r="A1434" i="1"/>
  <c r="A1435" i="1"/>
  <c r="A1436" i="1"/>
  <c r="A1437" i="1"/>
  <c r="A1438" i="1"/>
  <c r="A1439" i="1"/>
  <c r="A1433" i="1"/>
  <c r="A1431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388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23" i="1"/>
  <c r="A1317" i="1"/>
  <c r="A1318" i="1"/>
  <c r="A1319" i="1"/>
  <c r="A1320" i="1"/>
  <c r="A1321" i="1"/>
  <c r="A1316" i="1"/>
  <c r="A1291" i="1"/>
  <c r="A1292" i="1"/>
  <c r="A1293" i="1"/>
  <c r="A1281" i="1"/>
  <c r="A1282" i="1"/>
  <c r="A1283" i="1"/>
  <c r="A1284" i="1"/>
  <c r="A1285" i="1"/>
  <c r="A1286" i="1"/>
  <c r="A1287" i="1"/>
  <c r="A1288" i="1"/>
  <c r="A1289" i="1"/>
  <c r="A1290" i="1"/>
  <c r="A1280" i="1"/>
  <c r="A1278" i="1"/>
  <c r="A1277" i="1"/>
  <c r="A1267" i="1"/>
  <c r="A1268" i="1"/>
  <c r="A1269" i="1"/>
  <c r="A1270" i="1"/>
  <c r="A1258" i="1"/>
  <c r="A1259" i="1"/>
  <c r="A1260" i="1"/>
  <c r="A1261" i="1"/>
  <c r="A1262" i="1"/>
  <c r="A1263" i="1"/>
  <c r="A1264" i="1"/>
  <c r="A1265" i="1"/>
  <c r="A1266" i="1"/>
  <c r="A1257" i="1"/>
  <c r="A1255" i="1"/>
  <c r="A1253" i="1"/>
  <c r="A1246" i="1"/>
  <c r="A1247" i="1"/>
  <c r="A1248" i="1"/>
  <c r="A1249" i="1"/>
  <c r="A1250" i="1"/>
  <c r="A1251" i="1"/>
  <c r="A1245" i="1"/>
  <c r="A1242" i="1"/>
  <c r="A1243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06" i="1"/>
  <c r="A1200" i="1"/>
  <c r="A1201" i="1"/>
  <c r="A1202" i="1"/>
  <c r="A1203" i="1"/>
  <c r="A1204" i="1"/>
  <c r="A1199" i="1"/>
  <c r="A1197" i="1"/>
  <c r="A1196" i="1"/>
  <c r="A1134" i="1"/>
  <c r="A1135" i="1"/>
  <c r="A1136" i="1"/>
  <c r="A1137" i="1"/>
  <c r="A1125" i="1"/>
  <c r="A1126" i="1"/>
  <c r="A1127" i="1"/>
  <c r="A1128" i="1"/>
  <c r="A1129" i="1"/>
  <c r="A1130" i="1"/>
  <c r="A1131" i="1"/>
  <c r="A1132" i="1"/>
  <c r="A1133" i="1"/>
  <c r="A1124" i="1"/>
  <c r="A1120" i="1"/>
  <c r="A1121" i="1"/>
  <c r="A1122" i="1"/>
  <c r="A1088" i="1"/>
  <c r="A1089" i="1"/>
  <c r="A1090" i="1"/>
  <c r="A1091" i="1"/>
  <c r="A1079" i="1"/>
  <c r="A1080" i="1"/>
  <c r="A1081" i="1"/>
  <c r="A1082" i="1"/>
  <c r="A1083" i="1"/>
  <c r="A1084" i="1"/>
  <c r="A1085" i="1"/>
  <c r="A1086" i="1"/>
  <c r="A1087" i="1"/>
  <c r="A1078" i="1"/>
  <c r="A1072" i="1"/>
  <c r="A1073" i="1"/>
  <c r="A1074" i="1"/>
  <c r="A1075" i="1"/>
  <c r="A1076" i="1"/>
  <c r="A1071" i="1"/>
  <c r="A1067" i="1"/>
  <c r="A1068" i="1"/>
  <c r="A1069" i="1"/>
  <c r="A1066" i="1"/>
  <c r="A1024" i="1"/>
  <c r="A1025" i="1"/>
  <c r="A1013" i="1"/>
  <c r="A1014" i="1"/>
  <c r="A1015" i="1"/>
  <c r="A1016" i="1"/>
  <c r="A1017" i="1"/>
  <c r="A1018" i="1"/>
  <c r="A1019" i="1"/>
  <c r="A1020" i="1"/>
  <c r="A1021" i="1"/>
  <c r="A1022" i="1"/>
  <c r="A1023" i="1"/>
  <c r="A1012" i="1"/>
  <c r="A1007" i="1"/>
  <c r="A1008" i="1"/>
  <c r="A1009" i="1"/>
  <c r="A1010" i="1"/>
  <c r="A1006" i="1"/>
  <c r="A978" i="1"/>
  <c r="A979" i="1"/>
  <c r="A967" i="1"/>
  <c r="A968" i="1"/>
  <c r="A969" i="1"/>
  <c r="A970" i="1"/>
  <c r="A971" i="1"/>
  <c r="A972" i="1"/>
  <c r="A973" i="1"/>
  <c r="A974" i="1"/>
  <c r="A975" i="1"/>
  <c r="A976" i="1"/>
  <c r="A977" i="1"/>
  <c r="A966" i="1"/>
  <c r="A955" i="1"/>
  <c r="A956" i="1"/>
  <c r="A957" i="1"/>
  <c r="A958" i="1"/>
  <c r="A959" i="1"/>
  <c r="A960" i="1"/>
  <c r="A961" i="1"/>
  <c r="A962" i="1"/>
  <c r="A963" i="1"/>
  <c r="A964" i="1"/>
  <c r="A954" i="1"/>
  <c r="A952" i="1"/>
  <c r="A950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895" i="1"/>
  <c r="A888" i="1"/>
  <c r="A889" i="1"/>
  <c r="A890" i="1"/>
  <c r="A891" i="1"/>
  <c r="A892" i="1"/>
  <c r="A893" i="1"/>
  <c r="A887" i="1"/>
  <c r="A869" i="1"/>
  <c r="A870" i="1"/>
  <c r="A871" i="1"/>
  <c r="A859" i="1"/>
  <c r="A860" i="1"/>
  <c r="A861" i="1"/>
  <c r="A862" i="1"/>
  <c r="A863" i="1"/>
  <c r="A864" i="1"/>
  <c r="A865" i="1"/>
  <c r="A866" i="1"/>
  <c r="A867" i="1"/>
  <c r="A868" i="1"/>
  <c r="A858" i="1"/>
  <c r="A856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22" i="1"/>
  <c r="A809" i="1"/>
  <c r="A810" i="1"/>
  <c r="A811" i="1"/>
  <c r="A799" i="1"/>
  <c r="A800" i="1"/>
  <c r="A801" i="1"/>
  <c r="A802" i="1"/>
  <c r="A803" i="1"/>
  <c r="A804" i="1"/>
  <c r="A805" i="1"/>
  <c r="A806" i="1"/>
  <c r="A807" i="1"/>
  <c r="A808" i="1"/>
  <c r="A798" i="1"/>
  <c r="A795" i="1"/>
  <c r="A796" i="1"/>
  <c r="A794" i="1"/>
  <c r="A783" i="1"/>
  <c r="A784" i="1"/>
  <c r="A785" i="1"/>
  <c r="A786" i="1"/>
  <c r="A787" i="1"/>
  <c r="A788" i="1"/>
  <c r="A789" i="1"/>
  <c r="A790" i="1"/>
  <c r="A791" i="1"/>
  <c r="A792" i="1"/>
  <c r="A782" i="1"/>
  <c r="A780" i="1"/>
  <c r="A731" i="1"/>
  <c r="A732" i="1"/>
  <c r="A733" i="1"/>
  <c r="A734" i="1"/>
  <c r="A722" i="1"/>
  <c r="A723" i="1"/>
  <c r="A724" i="1"/>
  <c r="A725" i="1"/>
  <c r="A726" i="1"/>
  <c r="A727" i="1"/>
  <c r="A728" i="1"/>
  <c r="A729" i="1"/>
  <c r="A730" i="1"/>
  <c r="A721" i="1"/>
  <c r="A713" i="1"/>
  <c r="A714" i="1"/>
  <c r="A715" i="1"/>
  <c r="A716" i="1"/>
  <c r="A717" i="1"/>
  <c r="A718" i="1"/>
  <c r="A719" i="1"/>
  <c r="A712" i="1"/>
  <c r="A710" i="1"/>
  <c r="A709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76" i="1"/>
  <c r="A673" i="1"/>
  <c r="A674" i="1"/>
  <c r="A672" i="1"/>
  <c r="A664" i="1"/>
  <c r="A665" i="1"/>
  <c r="A666" i="1"/>
  <c r="A667" i="1"/>
  <c r="A661" i="1"/>
  <c r="A662" i="1"/>
  <c r="A663" i="1"/>
  <c r="A660" i="1"/>
  <c r="A654" i="1"/>
  <c r="A655" i="1"/>
  <c r="A656" i="1"/>
  <c r="A657" i="1"/>
  <c r="A658" i="1"/>
  <c r="A653" i="1"/>
  <c r="A618" i="1"/>
  <c r="A607" i="1"/>
  <c r="A608" i="1"/>
  <c r="A609" i="1"/>
  <c r="A610" i="1"/>
  <c r="A611" i="1"/>
  <c r="A612" i="1"/>
  <c r="A613" i="1"/>
  <c r="A614" i="1"/>
  <c r="A615" i="1"/>
  <c r="A616" i="1"/>
  <c r="A617" i="1"/>
  <c r="A606" i="1"/>
  <c r="A603" i="1"/>
  <c r="A604" i="1"/>
  <c r="A602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33" i="1"/>
  <c r="A528" i="1"/>
  <c r="A523" i="1"/>
  <c r="A524" i="1"/>
  <c r="A525" i="1"/>
  <c r="A526" i="1"/>
  <c r="A527" i="1"/>
  <c r="A516" i="1"/>
  <c r="A517" i="1"/>
  <c r="A518" i="1"/>
  <c r="A519" i="1"/>
  <c r="A520" i="1"/>
  <c r="A521" i="1"/>
  <c r="A522" i="1"/>
  <c r="A515" i="1"/>
  <c r="A510" i="1"/>
  <c r="A511" i="1"/>
  <c r="A512" i="1"/>
  <c r="A513" i="1"/>
  <c r="A509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35" i="1"/>
  <c r="A427" i="1"/>
  <c r="A428" i="1"/>
  <c r="A429" i="1"/>
  <c r="A430" i="1"/>
  <c r="A431" i="1"/>
  <c r="A432" i="1"/>
  <c r="A433" i="1"/>
  <c r="A426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80" i="1"/>
  <c r="A374" i="1"/>
  <c r="A375" i="1"/>
  <c r="A376" i="1"/>
  <c r="A377" i="1"/>
  <c r="A378" i="1"/>
  <c r="A373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18" i="1"/>
  <c r="A316" i="1"/>
  <c r="A315" i="1"/>
  <c r="A224" i="1"/>
  <c r="A225" i="1"/>
  <c r="A226" i="1"/>
  <c r="A227" i="1"/>
  <c r="A228" i="1"/>
  <c r="A216" i="1"/>
  <c r="A217" i="1"/>
  <c r="A218" i="1"/>
  <c r="A219" i="1"/>
  <c r="A220" i="1"/>
  <c r="A221" i="1"/>
  <c r="A222" i="1"/>
  <c r="A223" i="1"/>
  <c r="A215" i="1"/>
  <c r="A210" i="1"/>
  <c r="A211" i="1"/>
  <c r="A212" i="1"/>
  <c r="A213" i="1"/>
  <c r="A205" i="1"/>
  <c r="A206" i="1"/>
  <c r="A207" i="1"/>
  <c r="A208" i="1"/>
  <c r="A209" i="1"/>
  <c r="A204" i="1"/>
  <c r="A202" i="1"/>
  <c r="A196" i="1"/>
  <c r="A197" i="1"/>
  <c r="A198" i="1"/>
  <c r="A199" i="1"/>
  <c r="A200" i="1"/>
  <c r="A195" i="1"/>
  <c r="A152" i="1"/>
  <c r="A153" i="1"/>
  <c r="A150" i="1"/>
  <c r="A151" i="1"/>
  <c r="A149" i="1"/>
  <c r="A143" i="1"/>
  <c r="A144" i="1"/>
  <c r="A145" i="1"/>
  <c r="A146" i="1"/>
  <c r="A147" i="1"/>
  <c r="A148" i="1"/>
  <c r="A142" i="1"/>
  <c r="A139" i="1"/>
  <c r="A140" i="1"/>
  <c r="A138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10" i="1"/>
  <c r="A108" i="1"/>
  <c r="A107" i="1"/>
  <c r="A105" i="1"/>
  <c r="A104" i="1"/>
  <c r="A89" i="1"/>
  <c r="A90" i="1"/>
  <c r="A91" i="1"/>
  <c r="A92" i="1"/>
  <c r="A93" i="1"/>
  <c r="A94" i="1"/>
  <c r="A95" i="1"/>
  <c r="A96" i="1"/>
  <c r="A97" i="1"/>
  <c r="A98" i="1"/>
  <c r="A99" i="1"/>
  <c r="A100" i="1"/>
  <c r="A88" i="1"/>
  <c r="A86" i="1"/>
  <c r="A82" i="1"/>
  <c r="A81" i="1"/>
  <c r="A79" i="1"/>
  <c r="A67" i="1"/>
  <c r="A68" i="1"/>
  <c r="A69" i="1"/>
  <c r="A70" i="1"/>
  <c r="A71" i="1"/>
  <c r="A72" i="1"/>
  <c r="A73" i="1"/>
  <c r="A74" i="1"/>
  <c r="A75" i="1"/>
  <c r="A76" i="1"/>
  <c r="A77" i="1"/>
  <c r="A66" i="1"/>
  <c r="A59" i="1"/>
  <c r="A60" i="1"/>
  <c r="A61" i="1"/>
  <c r="A62" i="1"/>
  <c r="A63" i="1"/>
  <c r="A64" i="1"/>
  <c r="A58" i="1"/>
  <c r="A52" i="1"/>
  <c r="A53" i="1"/>
  <c r="A54" i="1"/>
  <c r="A44" i="1"/>
  <c r="A45" i="1"/>
  <c r="A46" i="1"/>
  <c r="A47" i="1"/>
  <c r="A48" i="1"/>
  <c r="A49" i="1"/>
  <c r="A50" i="1"/>
  <c r="A43" i="1"/>
  <c r="A26" i="1"/>
  <c r="A27" i="1"/>
  <c r="A28" i="1"/>
  <c r="A29" i="1"/>
  <c r="A30" i="1"/>
  <c r="A31" i="1"/>
  <c r="A32" i="1"/>
  <c r="A33" i="1"/>
  <c r="A34" i="1"/>
  <c r="A35" i="1"/>
  <c r="A22" i="1"/>
  <c r="A23" i="1"/>
  <c r="A24" i="1"/>
  <c r="A25" i="1"/>
  <c r="F2068" i="1" l="1"/>
</calcChain>
</file>

<file path=xl/sharedStrings.xml><?xml version="1.0" encoding="utf-8"?>
<sst xmlns="http://schemas.openxmlformats.org/spreadsheetml/2006/main" count="6876" uniqueCount="3832">
  <si>
    <t>Инвентарный номер</t>
  </si>
  <si>
    <t>Адрес местонахождения</t>
  </si>
  <si>
    <t>Аварийно-восстановительная группа</t>
  </si>
  <si>
    <t>Здания</t>
  </si>
  <si>
    <t>Склад литер Д</t>
  </si>
  <si>
    <t>6241</t>
  </si>
  <si>
    <t>76:20:070504:39</t>
  </si>
  <si>
    <t>Машины и оборудование (кроме офисного)</t>
  </si>
  <si>
    <t>6107</t>
  </si>
  <si>
    <t>Администрация</t>
  </si>
  <si>
    <t>АБК</t>
  </si>
  <si>
    <t>4792</t>
  </si>
  <si>
    <t>76:20:070504:27</t>
  </si>
  <si>
    <t>Анализатор ГАЗОТЕСТ</t>
  </si>
  <si>
    <t>2814</t>
  </si>
  <si>
    <t>6121</t>
  </si>
  <si>
    <t>Весы ЭВ-10 радиоканал</t>
  </si>
  <si>
    <t>5129</t>
  </si>
  <si>
    <t>Кондиционер ELEKTRA WMN</t>
  </si>
  <si>
    <t>Кондиционер McQuay MWM 007GR</t>
  </si>
  <si>
    <t>5533</t>
  </si>
  <si>
    <t>Кондиционер McQuay MWM 010GR</t>
  </si>
  <si>
    <t>5534</t>
  </si>
  <si>
    <t>Кондиционер McQuay MWM 015R/MLCO15R</t>
  </si>
  <si>
    <t>5535</t>
  </si>
  <si>
    <t>Кондиционер McQuay MWM 020GR</t>
  </si>
  <si>
    <t>5541</t>
  </si>
  <si>
    <t>Охранная сигнализация наружного периметра АБК</t>
  </si>
  <si>
    <t>6525</t>
  </si>
  <si>
    <t>00000126</t>
  </si>
  <si>
    <t>5582</t>
  </si>
  <si>
    <t>8502</t>
  </si>
  <si>
    <t>Течеискатель "Успех АТ-407Н"</t>
  </si>
  <si>
    <t>8475</t>
  </si>
  <si>
    <t>Течеискатель акустический ЛИДЕР-1100, 00000133, 17.10.2007, 13 975.00</t>
  </si>
  <si>
    <t>00000133</t>
  </si>
  <si>
    <t>Узел учета тепловой энергии котельной Магма для "Рыбинскхлеб"</t>
  </si>
  <si>
    <t>6523</t>
  </si>
  <si>
    <t>Уровень лазерный DEWALT DW079PKH  в с/ч DeWalt  DW079PKH</t>
  </si>
  <si>
    <t>6124</t>
  </si>
  <si>
    <t>Офисное оборудование</t>
  </si>
  <si>
    <t>8507</t>
  </si>
  <si>
    <t>8508</t>
  </si>
  <si>
    <t>Производственный и хозяйственный инвентарь</t>
  </si>
  <si>
    <t>Водоочиститель BioRay 133F4-L 440106019CH</t>
  </si>
  <si>
    <t>5536</t>
  </si>
  <si>
    <t>Кондиционер Dantex RK-07SDM2</t>
  </si>
  <si>
    <t>6143</t>
  </si>
  <si>
    <t>6235</t>
  </si>
  <si>
    <t>Кондиционер Dantex RK-09SDM2</t>
  </si>
  <si>
    <t>6233</t>
  </si>
  <si>
    <t>6234</t>
  </si>
  <si>
    <t>Кондиционер Dantex RK-18SDM2</t>
  </si>
  <si>
    <t>6142</t>
  </si>
  <si>
    <t>Кондиционер GS-S24HRIN1</t>
  </si>
  <si>
    <t>6427</t>
  </si>
  <si>
    <t>Кондиционер Veka-07</t>
  </si>
  <si>
    <t>6145</t>
  </si>
  <si>
    <t>Сооружения</t>
  </si>
  <si>
    <t>4965</t>
  </si>
  <si>
    <t>4966</t>
  </si>
  <si>
    <t>Площадка под металлолом</t>
  </si>
  <si>
    <t>5573</t>
  </si>
  <si>
    <t>Группа транспортного обеспечения</t>
  </si>
  <si>
    <t>0332</t>
  </si>
  <si>
    <t>76:20:070202:85</t>
  </si>
  <si>
    <t>Блок-контейнер 2,4 х 3 х 2,5</t>
  </si>
  <si>
    <t>6619</t>
  </si>
  <si>
    <t>5704</t>
  </si>
  <si>
    <t>76:20:070202:84</t>
  </si>
  <si>
    <t>6549</t>
  </si>
  <si>
    <t>Гаражи литер Д</t>
  </si>
  <si>
    <t>0365</t>
  </si>
  <si>
    <t>0822</t>
  </si>
  <si>
    <t>1077</t>
  </si>
  <si>
    <t>Автомойка профи без нагрева HD 7/18C  1.151-601с пистолетом Karcher 25.1525-12</t>
  </si>
  <si>
    <t>5576</t>
  </si>
  <si>
    <t>Агрегат сварочный АДД-4004МУ1</t>
  </si>
  <si>
    <t>4714</t>
  </si>
  <si>
    <t>Емкость V-2 м.куб. из нержавеющей стали</t>
  </si>
  <si>
    <t>4648</t>
  </si>
  <si>
    <t>КОМПРЕССОР  ЗИФ-55ВМ К215</t>
  </si>
  <si>
    <t>0424</t>
  </si>
  <si>
    <t>Компрессор В3800В/100 СТ 4</t>
  </si>
  <si>
    <t>5892</t>
  </si>
  <si>
    <t>Машина рубильная с манипулятором Junkkari HJ 260</t>
  </si>
  <si>
    <t>8312</t>
  </si>
  <si>
    <t>Принтер HP LaserJet 2727*nf (принтер,копир,сканер)</t>
  </si>
  <si>
    <t>6111</t>
  </si>
  <si>
    <t>Сварочный преобразователь САТ-1 АГТУ</t>
  </si>
  <si>
    <t>1200</t>
  </si>
  <si>
    <t>6512</t>
  </si>
  <si>
    <t>6513</t>
  </si>
  <si>
    <t>Электрогенераторная установка</t>
  </si>
  <si>
    <t>6747</t>
  </si>
  <si>
    <t>Электростанция Д-65</t>
  </si>
  <si>
    <t>00000023</t>
  </si>
  <si>
    <t>6237</t>
  </si>
  <si>
    <t>0670</t>
  </si>
  <si>
    <t>Склад для хранения автопокрышек</t>
  </si>
  <si>
    <t>5538</t>
  </si>
  <si>
    <t>КОТЕЛ ВОДОГРЕЙНЫЙ  ТВГ-8  №3</t>
  </si>
  <si>
    <t>Счетчик газа СГ16 М-2500-В-40-С</t>
  </si>
  <si>
    <t>Узел учета расхода газа и отпуска тепла</t>
  </si>
  <si>
    <t>Передаточные устройства</t>
  </si>
  <si>
    <t>КАНАЛИЗАЦИЯ ХОЗЯЙСТВЕННО-ФЕКАЛЬНАЯ</t>
  </si>
  <si>
    <t>Котельная "Бабушкина"</t>
  </si>
  <si>
    <t>0768</t>
  </si>
  <si>
    <t>76:20:070202:81</t>
  </si>
  <si>
    <t>КОТЕЛ ВОДОГРЕЙНЫЙ  КВГ-6.5</t>
  </si>
  <si>
    <t>0784</t>
  </si>
  <si>
    <t>КОТЕЛ ВОДОГРЕЙНЫЙ  ТВГ-8  №2</t>
  </si>
  <si>
    <t>0785</t>
  </si>
  <si>
    <t>0786</t>
  </si>
  <si>
    <t>Станция управления дымососом котла № 3 кот. Бабушкина</t>
  </si>
  <si>
    <t>6841</t>
  </si>
  <si>
    <t>4618</t>
  </si>
  <si>
    <t>УЗЕЛ РЕДУЦИРОВАНИЯ ГАЗА  РДУК-10</t>
  </si>
  <si>
    <t>0809</t>
  </si>
  <si>
    <t>4117</t>
  </si>
  <si>
    <t>6448</t>
  </si>
  <si>
    <t>6522</t>
  </si>
  <si>
    <t>6493</t>
  </si>
  <si>
    <t>6494</t>
  </si>
  <si>
    <t>0793</t>
  </si>
  <si>
    <t>ЩИТ УПРАВЛЕНИЯ КОТЛОМ "КРИСТАЛЛ"</t>
  </si>
  <si>
    <t>0790</t>
  </si>
  <si>
    <t>0791</t>
  </si>
  <si>
    <t>0792</t>
  </si>
  <si>
    <t>ГАЗОПРОВОД КОТЕЛЬНОЙ</t>
  </si>
  <si>
    <t>0772</t>
  </si>
  <si>
    <t>0773</t>
  </si>
  <si>
    <t>0769</t>
  </si>
  <si>
    <t>0770</t>
  </si>
  <si>
    <t>Котельная "Веретье"</t>
  </si>
  <si>
    <t>Здание котельной "Веретье-3"</t>
  </si>
  <si>
    <t>0001</t>
  </si>
  <si>
    <t>Здание очистной (литер З)</t>
  </si>
  <si>
    <t>5548</t>
  </si>
  <si>
    <t>76:20:070504:32</t>
  </si>
  <si>
    <t>Сооружение под задвижки баков-аккумуляторов, лит.Г1</t>
  </si>
  <si>
    <t>0002</t>
  </si>
  <si>
    <t>76:20:070809:56</t>
  </si>
  <si>
    <t>Автоматический шлагбаум</t>
  </si>
  <si>
    <t>8509</t>
  </si>
  <si>
    <t>Агрегат насосный НД 2,5 1000/16 К14 В</t>
  </si>
  <si>
    <t>5026</t>
  </si>
  <si>
    <t>6444</t>
  </si>
  <si>
    <t>6611</t>
  </si>
  <si>
    <t>ДЕАЭРАТОРНЫЙ БАК №1</t>
  </si>
  <si>
    <t>0069</t>
  </si>
  <si>
    <t>ДЕАЭРАТОРНЫЙ БАК №2</t>
  </si>
  <si>
    <t>0072</t>
  </si>
  <si>
    <t>Декарбонизатор стац. №1 V=170 куб.м. комплект с вентилятором ВЦ14-45-4</t>
  </si>
  <si>
    <t>6568</t>
  </si>
  <si>
    <t>Декарбонизатор стац. №2 V=170 куб.м. комплект с вентилятором ВЦ14-46-4</t>
  </si>
  <si>
    <t>6569</t>
  </si>
  <si>
    <t>6566</t>
  </si>
  <si>
    <t>6567</t>
  </si>
  <si>
    <t>Кабельные сети котельной" Веретье-3"</t>
  </si>
  <si>
    <t>0014</t>
  </si>
  <si>
    <t>КОМПЛЕКТ ОБОРУД.ТРАНСФОРМАТОРН.ПОДСТАНЦ.</t>
  </si>
  <si>
    <t>0314</t>
  </si>
  <si>
    <t>КОНДЕНСАТОРНАЯ УСТАНОВКА</t>
  </si>
  <si>
    <t>0263</t>
  </si>
  <si>
    <t>0264</t>
  </si>
  <si>
    <t>0265</t>
  </si>
  <si>
    <t>0266</t>
  </si>
  <si>
    <t>КОТЕЛ ВОДОГРЕЙНЫЙ ПТВМ-50</t>
  </si>
  <si>
    <t>0040</t>
  </si>
  <si>
    <t>0042</t>
  </si>
  <si>
    <t>Котел водогрейный ПТВМ-50 №3</t>
  </si>
  <si>
    <t>0044</t>
  </si>
  <si>
    <t>МЕТАЛЛИЧЕСКИЙ ГАЗОХОД КОТЛА № 1</t>
  </si>
  <si>
    <t>0047</t>
  </si>
  <si>
    <t>МЕТАЛЛИЧЕСКИЙ ГАЗОХОД КОТЛА № 2</t>
  </si>
  <si>
    <t>0049</t>
  </si>
  <si>
    <t>Металлический газоход котла № 3</t>
  </si>
  <si>
    <t>0051</t>
  </si>
  <si>
    <t>Н-катионитовый фильтр</t>
  </si>
  <si>
    <t>6526</t>
  </si>
  <si>
    <t>6527</t>
  </si>
  <si>
    <t>6530</t>
  </si>
  <si>
    <t>НАСОС 200 Д/90 ПН № 1</t>
  </si>
  <si>
    <t>0157</t>
  </si>
  <si>
    <t>8405</t>
  </si>
  <si>
    <t>НАСОС Д 300/90</t>
  </si>
  <si>
    <t>0158</t>
  </si>
  <si>
    <t>5578</t>
  </si>
  <si>
    <t>8178</t>
  </si>
  <si>
    <t>НАСОС СЕТЕВОЙ №2 150Гкал</t>
  </si>
  <si>
    <t>0105</t>
  </si>
  <si>
    <t>6665</t>
  </si>
  <si>
    <t>6828</t>
  </si>
  <si>
    <t>НАСОС СЭ-800х100</t>
  </si>
  <si>
    <t>0162</t>
  </si>
  <si>
    <t>Насос ЦМК 16/27 М (3кВт)</t>
  </si>
  <si>
    <t>5396</t>
  </si>
  <si>
    <t>НАСОСНЫЙ АГРЕГАТ 1 Д-630-90</t>
  </si>
  <si>
    <t>0168</t>
  </si>
  <si>
    <t>8348</t>
  </si>
  <si>
    <t>РАСПРЕДЕЛИТЕЛЬНЫЙ ШКАФ</t>
  </si>
  <si>
    <t>0238</t>
  </si>
  <si>
    <t>5567</t>
  </si>
  <si>
    <t>Система сигнализации и автоматического перекрытия подачи кислоты</t>
  </si>
  <si>
    <t>6570</t>
  </si>
  <si>
    <t>2428</t>
  </si>
  <si>
    <t>5579</t>
  </si>
  <si>
    <t>5554</t>
  </si>
  <si>
    <t>5537</t>
  </si>
  <si>
    <t>8437</t>
  </si>
  <si>
    <t>ТРАНСФОРМАТОР СИЛОВОЙ МТ-1000/6-04</t>
  </si>
  <si>
    <t>0239</t>
  </si>
  <si>
    <t>ТРАНСФОРМАТОР СИЛОВОЙ ТМЗ 1000/6</t>
  </si>
  <si>
    <t>0235</t>
  </si>
  <si>
    <t>Трансформатор ТМ-1000/10</t>
  </si>
  <si>
    <t>6614</t>
  </si>
  <si>
    <t>ТРАНСФОРМАТОР ТМЗ 1000/6</t>
  </si>
  <si>
    <t>0236</t>
  </si>
  <si>
    <t>Узел учета теплоэнергии АБК</t>
  </si>
  <si>
    <t>5076</t>
  </si>
  <si>
    <t>5344</t>
  </si>
  <si>
    <t>6447</t>
  </si>
  <si>
    <t>0020</t>
  </si>
  <si>
    <t>0017</t>
  </si>
  <si>
    <t>0023</t>
  </si>
  <si>
    <t>0021</t>
  </si>
  <si>
    <t>0016</t>
  </si>
  <si>
    <t>0022</t>
  </si>
  <si>
    <t>Шлагбаум</t>
  </si>
  <si>
    <t>5551</t>
  </si>
  <si>
    <t>БАК АККУМУЛЯТОРНЫЙ (у трубы) № 2 литера Г2</t>
  </si>
  <si>
    <t>0006</t>
  </si>
  <si>
    <t>76:20:070809:55</t>
  </si>
  <si>
    <t>БАК АККУМУЛЯТОРНЫЙ № 1 литера Г</t>
  </si>
  <si>
    <t>0005</t>
  </si>
  <si>
    <t>76:20:070809:54</t>
  </si>
  <si>
    <t>0004</t>
  </si>
  <si>
    <t>0009</t>
  </si>
  <si>
    <t>Мазутное хозяйство лит.Г3</t>
  </si>
  <si>
    <t>0011</t>
  </si>
  <si>
    <t>Нулевая приемная емкость</t>
  </si>
  <si>
    <t>0010</t>
  </si>
  <si>
    <t>6524</t>
  </si>
  <si>
    <t>Противопожарный  резервуар</t>
  </si>
  <si>
    <t>0008</t>
  </si>
  <si>
    <t>0003</t>
  </si>
  <si>
    <t>6198</t>
  </si>
  <si>
    <t>Котельная "Военная база"</t>
  </si>
  <si>
    <t>Здание котельной военного городка</t>
  </si>
  <si>
    <t>5604</t>
  </si>
  <si>
    <t>76:20:010101:4030</t>
  </si>
  <si>
    <t>Здание мазутонасосной котельной военной базы</t>
  </si>
  <si>
    <t>6535</t>
  </si>
  <si>
    <t>76:20:010101:4031</t>
  </si>
  <si>
    <t>6897</t>
  </si>
  <si>
    <t>8335</t>
  </si>
  <si>
    <t>Автоматика системы управления работой котлоагрегата ДКВР-6,5/13</t>
  </si>
  <si>
    <t>5752</t>
  </si>
  <si>
    <t>5802</t>
  </si>
  <si>
    <t>8200</t>
  </si>
  <si>
    <t>6913</t>
  </si>
  <si>
    <t>5759</t>
  </si>
  <si>
    <t>8396</t>
  </si>
  <si>
    <t>Водоподогреватель 2-х секционный</t>
  </si>
  <si>
    <t>5776</t>
  </si>
  <si>
    <t>Деаэрационная колонка ДСА 25/15 с резервуаром РА-17</t>
  </si>
  <si>
    <t>5790</t>
  </si>
  <si>
    <t>Дымосос Д-10 зав.45237</t>
  </si>
  <si>
    <t>5762</t>
  </si>
  <si>
    <t>Дымосос ДН-10</t>
  </si>
  <si>
    <t>5836</t>
  </si>
  <si>
    <t>Котел паровой ДКВР-2,5/13 зав № 11414 рег. 8404</t>
  </si>
  <si>
    <t>5751</t>
  </si>
  <si>
    <t>Котел паровой ДКВР-2,5813 зав.№ 2386 рег. 8400</t>
  </si>
  <si>
    <t>5750</t>
  </si>
  <si>
    <t>Котел паровой ДКВР-6,5/13 зав.№ 11206 рег. 8402</t>
  </si>
  <si>
    <t>5749</t>
  </si>
  <si>
    <t>Котел паровой ДКВР-6,5/13 зав.№ 263 рег. 8398</t>
  </si>
  <si>
    <t>5748</t>
  </si>
  <si>
    <t>6615</t>
  </si>
  <si>
    <t>8327</t>
  </si>
  <si>
    <t>Насос мазутный 3В 4/25</t>
  </si>
  <si>
    <t>5799</t>
  </si>
  <si>
    <t>5800</t>
  </si>
  <si>
    <t>Насос мазутный Ш 40-5-18/4Б</t>
  </si>
  <si>
    <t>5797</t>
  </si>
  <si>
    <t>Насос мазутный Ш 80-2,5-37,5/25</t>
  </si>
  <si>
    <t>5798</t>
  </si>
  <si>
    <t>Насос паровой поршневой ПДВ 25/20</t>
  </si>
  <si>
    <t>5773</t>
  </si>
  <si>
    <t>Насос ПДВ 25/20 В</t>
  </si>
  <si>
    <t>5828</t>
  </si>
  <si>
    <t>Насос питательный ЦНСГ 28...176</t>
  </si>
  <si>
    <t>5770</t>
  </si>
  <si>
    <t>Насос подпиточный 2 КМ-6</t>
  </si>
  <si>
    <t>5766</t>
  </si>
  <si>
    <t>5767</t>
  </si>
  <si>
    <t>6652</t>
  </si>
  <si>
    <t>6653</t>
  </si>
  <si>
    <t>8393</t>
  </si>
  <si>
    <t>8347</t>
  </si>
  <si>
    <t>Подогреватель мазута</t>
  </si>
  <si>
    <t>5792</t>
  </si>
  <si>
    <t>5793</t>
  </si>
  <si>
    <t>6552</t>
  </si>
  <si>
    <t>Подогреватель ПП 1-53-7-1V</t>
  </si>
  <si>
    <t>5779</t>
  </si>
  <si>
    <t>5780</t>
  </si>
  <si>
    <t>8346</t>
  </si>
  <si>
    <t>8434</t>
  </si>
  <si>
    <t>6660</t>
  </si>
  <si>
    <t>Сепаратор ХВ-850</t>
  </si>
  <si>
    <t>5791</t>
  </si>
  <si>
    <t>6627</t>
  </si>
  <si>
    <t>8435</t>
  </si>
  <si>
    <t>5812</t>
  </si>
  <si>
    <t>Фильтр мазутный</t>
  </si>
  <si>
    <t>5794</t>
  </si>
  <si>
    <t>5795</t>
  </si>
  <si>
    <t>Фильтр натрий-катионитовый  1 ступени</t>
  </si>
  <si>
    <t>5787</t>
  </si>
  <si>
    <t>5788</t>
  </si>
  <si>
    <t>5789</t>
  </si>
  <si>
    <t>Частотный преобразователь военная база</t>
  </si>
  <si>
    <t>5700</t>
  </si>
  <si>
    <t>Экономайзер ВТИ б/н КЧ-19Э</t>
  </si>
  <si>
    <t>5756</t>
  </si>
  <si>
    <t>Экономайзер ВТИ зав. 038 КЧ-21Э</t>
  </si>
  <si>
    <t>5754</t>
  </si>
  <si>
    <t>Экономайзер ВТИ зав. 042 КЧ-22Э</t>
  </si>
  <si>
    <t>5753</t>
  </si>
  <si>
    <t>Экономайзер ВТИ зав.102 КЧ-20Э</t>
  </si>
  <si>
    <t>5755</t>
  </si>
  <si>
    <t>Электронагреватель ISEA-120S</t>
  </si>
  <si>
    <t>5785</t>
  </si>
  <si>
    <t>6213</t>
  </si>
  <si>
    <t>Резервуар Р-25 подземный</t>
  </si>
  <si>
    <t>5781</t>
  </si>
  <si>
    <t>5782</t>
  </si>
  <si>
    <t>Резервуар Р-350</t>
  </si>
  <si>
    <t>5784</t>
  </si>
  <si>
    <t>Резервуар РА-17</t>
  </si>
  <si>
    <t>5783</t>
  </si>
  <si>
    <t>6533</t>
  </si>
  <si>
    <t>Котельная "Волжский"</t>
  </si>
  <si>
    <t>Гараж Г3</t>
  </si>
  <si>
    <t>6528</t>
  </si>
  <si>
    <t>5965</t>
  </si>
  <si>
    <t>5962</t>
  </si>
  <si>
    <t>76:20:010503:146</t>
  </si>
  <si>
    <t>5968</t>
  </si>
  <si>
    <t>76:20:010503:147</t>
  </si>
  <si>
    <t>5964</t>
  </si>
  <si>
    <t>5963</t>
  </si>
  <si>
    <t>5961</t>
  </si>
  <si>
    <t>76:20:010503:114</t>
  </si>
  <si>
    <t>Навес Г4</t>
  </si>
  <si>
    <t>6529</t>
  </si>
  <si>
    <t>6898</t>
  </si>
  <si>
    <t>8338</t>
  </si>
  <si>
    <t>6715</t>
  </si>
  <si>
    <t>6617</t>
  </si>
  <si>
    <t>6896</t>
  </si>
  <si>
    <t>Вентилятор ВДН-17х1000</t>
  </si>
  <si>
    <t>6155</t>
  </si>
  <si>
    <t>Водоводы котла КВГМ комплект</t>
  </si>
  <si>
    <t>6170</t>
  </si>
  <si>
    <t>6635</t>
  </si>
  <si>
    <t>6634</t>
  </si>
  <si>
    <t>Деаэратор ДСА-150/50</t>
  </si>
  <si>
    <t>6164</t>
  </si>
  <si>
    <t>Деаэратор ДСА-75/50</t>
  </si>
  <si>
    <t>6188</t>
  </si>
  <si>
    <t>6189</t>
  </si>
  <si>
    <t>6190</t>
  </si>
  <si>
    <t>Дымосос Д18х2 с электродвигателем</t>
  </si>
  <si>
    <t>6160</t>
  </si>
  <si>
    <t>Дымосос ДН-21</t>
  </si>
  <si>
    <t>6182</t>
  </si>
  <si>
    <t>Кабельная линия 6кВ ГПП-1-ТП-16 (АСБ-6,0 3*120), протяженность трассы 0,425км</t>
  </si>
  <si>
    <t>6221</t>
  </si>
  <si>
    <t>Кабельная линия 6кВ ГПП-1-ТП-16 (АСБ-6,0 3*150), протяженность трассы 0,49км</t>
  </si>
  <si>
    <t>6220</t>
  </si>
  <si>
    <t>Кабельная линия 6кВ зд.80-РУ зд.68 АСБ-6,0 3*120, протяженность трассы 0,13км</t>
  </si>
  <si>
    <t>6222</t>
  </si>
  <si>
    <t>Кабельная линия 6кВ РУ зд.80-РУ зд.68 (АСБ-6,0 3*120), протяженность трассы 0,31км</t>
  </si>
  <si>
    <t>6223</t>
  </si>
  <si>
    <t>Комплект приборов котла КВГМ</t>
  </si>
  <si>
    <t>6179</t>
  </si>
  <si>
    <t>Котел водогрейный КВГМ-50 №1</t>
  </si>
  <si>
    <t>6181</t>
  </si>
  <si>
    <t>Котел водогрейный КВГМ-50 №2</t>
  </si>
  <si>
    <t>6174</t>
  </si>
  <si>
    <t>Котел водогрейный ПТВМ-50 №1</t>
  </si>
  <si>
    <t>6178</t>
  </si>
  <si>
    <t>Котел водогрейный ПТВМ-50 №2</t>
  </si>
  <si>
    <t>6175</t>
  </si>
  <si>
    <t>Котел паровой  ДКВР 10-13</t>
  </si>
  <si>
    <t>6173</t>
  </si>
  <si>
    <t>Котел паровой ДЕ-10-14</t>
  </si>
  <si>
    <t>6183</t>
  </si>
  <si>
    <t>Котел паровой ДКВР 10-13</t>
  </si>
  <si>
    <t>6176</t>
  </si>
  <si>
    <t>6177</t>
  </si>
  <si>
    <t>Котел паровой ДКВР-25-13</t>
  </si>
  <si>
    <t>6159</t>
  </si>
  <si>
    <t>8428</t>
  </si>
  <si>
    <t>8423</t>
  </si>
  <si>
    <t>8202</t>
  </si>
  <si>
    <t>Насос паровой ПНВ 25/20</t>
  </si>
  <si>
    <t>6633</t>
  </si>
  <si>
    <t>8427</t>
  </si>
  <si>
    <t>8398</t>
  </si>
  <si>
    <t>8277</t>
  </si>
  <si>
    <t>Насос СЭ 800/100</t>
  </si>
  <si>
    <t>5851</t>
  </si>
  <si>
    <t>6218</t>
  </si>
  <si>
    <t>6219</t>
  </si>
  <si>
    <t>6217</t>
  </si>
  <si>
    <t>Оборудование мазутонасосной</t>
  </si>
  <si>
    <t>6169</t>
  </si>
  <si>
    <t>Оборудование химводоочистки</t>
  </si>
  <si>
    <t>6168</t>
  </si>
  <si>
    <t>6180</t>
  </si>
  <si>
    <t>Подогреватель мазута ПМ-40-15</t>
  </si>
  <si>
    <t>6197</t>
  </si>
  <si>
    <t>6204</t>
  </si>
  <si>
    <t>6407</t>
  </si>
  <si>
    <t>Подогреватель ПП 1-53-7 IV с латунными трубками и нержавеющими досками</t>
  </si>
  <si>
    <t>6192</t>
  </si>
  <si>
    <t>Подогреватель ПП 1-53-7 IV с нержавеющими трубками и досками</t>
  </si>
  <si>
    <t>6193</t>
  </si>
  <si>
    <t>Подогреватель секционный ВВП12-219-4</t>
  </si>
  <si>
    <t>6196</t>
  </si>
  <si>
    <t>6834</t>
  </si>
  <si>
    <t>8388</t>
  </si>
  <si>
    <t>Приборы котла КВГМ-50 комплект</t>
  </si>
  <si>
    <t>6171</t>
  </si>
  <si>
    <t>Приборы щитового управления котла</t>
  </si>
  <si>
    <t>6167</t>
  </si>
  <si>
    <t>Регулятор уровня в деаэраторе № 1 кот. п. Волжский</t>
  </si>
  <si>
    <t>6713</t>
  </si>
  <si>
    <t>8394</t>
  </si>
  <si>
    <t>6598</t>
  </si>
  <si>
    <t>6640</t>
  </si>
  <si>
    <t>Теплофикационная установка</t>
  </si>
  <si>
    <t>6154</t>
  </si>
  <si>
    <t>6433</t>
  </si>
  <si>
    <t>6238</t>
  </si>
  <si>
    <t>Фильтр ФС холодной воды</t>
  </si>
  <si>
    <t>6185</t>
  </si>
  <si>
    <t>Флотатор ЦНИИ-5 10куб.м.</t>
  </si>
  <si>
    <t>6184</t>
  </si>
  <si>
    <t>Щитовое станц. управление</t>
  </si>
  <si>
    <t>6172</t>
  </si>
  <si>
    <t>Щитовое управление котла КВГМ</t>
  </si>
  <si>
    <t>6153</t>
  </si>
  <si>
    <t>Экономайзер котла № 5</t>
  </si>
  <si>
    <t>6161</t>
  </si>
  <si>
    <t>Экономайзер чугунный блочный</t>
  </si>
  <si>
    <t>6156</t>
  </si>
  <si>
    <t>Электродвигатель асинхронный</t>
  </si>
  <si>
    <t>6151</t>
  </si>
  <si>
    <t>6152</t>
  </si>
  <si>
    <t>Электродвигатель асинхронный СД2-85-18-10 УХЛ</t>
  </si>
  <si>
    <t>6163</t>
  </si>
  <si>
    <t>Электродвигатель СД-12-52 с СЭ-800</t>
  </si>
  <si>
    <t>6162</t>
  </si>
  <si>
    <t>Электродвигатель СД-12-52-04 с СЭ-800</t>
  </si>
  <si>
    <t>6166</t>
  </si>
  <si>
    <t>Электродвигатель СД-12-52-4 с СЭ-800</t>
  </si>
  <si>
    <t>6157</t>
  </si>
  <si>
    <t>6158</t>
  </si>
  <si>
    <t>Водовод</t>
  </si>
  <si>
    <t>5971</t>
  </si>
  <si>
    <t>Газопровод НД</t>
  </si>
  <si>
    <t>5974</t>
  </si>
  <si>
    <t>Мазутопровод</t>
  </si>
  <si>
    <t>5975</t>
  </si>
  <si>
    <t>Паропровод</t>
  </si>
  <si>
    <t>5973</t>
  </si>
  <si>
    <t>Трубопровод склада мазута</t>
  </si>
  <si>
    <t>5967</t>
  </si>
  <si>
    <t>5976</t>
  </si>
  <si>
    <t>6029</t>
  </si>
  <si>
    <t>Бак исходной воды №1</t>
  </si>
  <si>
    <t>5977</t>
  </si>
  <si>
    <t>Бак исходной воды №2</t>
  </si>
  <si>
    <t>5983</t>
  </si>
  <si>
    <t>Бак мазутный  №3 металлический</t>
  </si>
  <si>
    <t>5980</t>
  </si>
  <si>
    <t>Бак мазутный металлический - 2ед. высота 11,5м,диаметр 15-18м</t>
  </si>
  <si>
    <t>6028</t>
  </si>
  <si>
    <t>Дымовая кирпичная труба высота 60м,диаметр 2м</t>
  </si>
  <si>
    <t>5986</t>
  </si>
  <si>
    <t>6194</t>
  </si>
  <si>
    <t>6195</t>
  </si>
  <si>
    <t>Растопочное мазутное хозяйство</t>
  </si>
  <si>
    <t>6165</t>
  </si>
  <si>
    <t>Резервуар замазученных стоков, сооружение № 63, ж/б емкость 6х6х4</t>
  </si>
  <si>
    <t>5979</t>
  </si>
  <si>
    <t>6534</t>
  </si>
  <si>
    <t>Резервуар масел, сооружение № 62, ж/б емкость 6х6х4</t>
  </si>
  <si>
    <t>5978</t>
  </si>
  <si>
    <t>Резервуар металлический для воды лит.Г</t>
  </si>
  <si>
    <t>5981</t>
  </si>
  <si>
    <t>76:20:010101:4187</t>
  </si>
  <si>
    <t>Резервуар металлический для воды лит.Г2</t>
  </si>
  <si>
    <t>5982</t>
  </si>
  <si>
    <t>76:20:010101:4188</t>
  </si>
  <si>
    <t>5970</t>
  </si>
  <si>
    <t>5969</t>
  </si>
  <si>
    <t>Котельная "ГЭС"</t>
  </si>
  <si>
    <t>6030</t>
  </si>
  <si>
    <t>76:20:020101:65</t>
  </si>
  <si>
    <t>Пункт для приготовления горячей воды</t>
  </si>
  <si>
    <t>6031</t>
  </si>
  <si>
    <t>Слесарная мастерская литер А</t>
  </si>
  <si>
    <t>5690</t>
  </si>
  <si>
    <t>Автоматическая система дозирования реагентов "Комплексон-6"</t>
  </si>
  <si>
    <t>6055</t>
  </si>
  <si>
    <t>6056</t>
  </si>
  <si>
    <t>Вводно-распределительное устройство ВРУ 1-18-80</t>
  </si>
  <si>
    <t>6064</t>
  </si>
  <si>
    <t>Газорегуляторная установка с регулятором типа RMG-330-50</t>
  </si>
  <si>
    <t>Газоход</t>
  </si>
  <si>
    <t>6035</t>
  </si>
  <si>
    <t>6036</t>
  </si>
  <si>
    <t>6037</t>
  </si>
  <si>
    <t>Емкость полиэтиленовая 4500 ВФК 2</t>
  </si>
  <si>
    <t>6057</t>
  </si>
  <si>
    <t>Комплексная система диспетчеризации кот.ГЭС</t>
  </si>
  <si>
    <t>6136</t>
  </si>
  <si>
    <t>Котел Vitoplex-100  SX-1 с комбинированными горелками GL 8/1- D-ZMD</t>
  </si>
  <si>
    <t>6051</t>
  </si>
  <si>
    <t>6052</t>
  </si>
  <si>
    <t>6053</t>
  </si>
  <si>
    <t>Насос исходной воды центробежный вертикальный CR15-2 фирма Grundfos</t>
  </si>
  <si>
    <t>6088</t>
  </si>
  <si>
    <t>6089</t>
  </si>
  <si>
    <t>6084</t>
  </si>
  <si>
    <t>6085</t>
  </si>
  <si>
    <t>Насос котлового контура центробежный вертикальный ТР150-200/4 фирма Grundfos</t>
  </si>
  <si>
    <t>6072</t>
  </si>
  <si>
    <t>6073</t>
  </si>
  <si>
    <t>Насос НМШ8/25-1-6,3/2,50</t>
  </si>
  <si>
    <t>6070</t>
  </si>
  <si>
    <t>6071</t>
  </si>
  <si>
    <t>Насос подачи воды на ГВС  в сеть центробежный вертикальный CR32-3</t>
  </si>
  <si>
    <t>6086</t>
  </si>
  <si>
    <t>6087</t>
  </si>
  <si>
    <t>Насос подачи греющей воды на подогреватели ГВС центробежный вертикальный ТР50-36</t>
  </si>
  <si>
    <t>6082</t>
  </si>
  <si>
    <t>6083</t>
  </si>
  <si>
    <t>Насос подогрева топлива центробежный с мокрым ротором UPS20-60-130</t>
  </si>
  <si>
    <t>6077</t>
  </si>
  <si>
    <t>Насос рециркуляции центробежный с мокрым ротором UPS65-60/4 фирма Grundfos</t>
  </si>
  <si>
    <t>6074</t>
  </si>
  <si>
    <t>6075</t>
  </si>
  <si>
    <t>6076</t>
  </si>
  <si>
    <t>Подогреватель пластинчатый NT50MV/CDS-16/24</t>
  </si>
  <si>
    <t>6069</t>
  </si>
  <si>
    <t>Подогреватель сетевой (аппарат теплообменный S47) кот. ГЭС</t>
  </si>
  <si>
    <t>8341</t>
  </si>
  <si>
    <t>Подпиточный насос центробежный вертикальный CR-4 фирма Grundfos</t>
  </si>
  <si>
    <t>6078</t>
  </si>
  <si>
    <t>6079</t>
  </si>
  <si>
    <t>Сепаратор микропузырьков и шлама типа HFDN150S Spirovent-Air-DirtHi-flow</t>
  </si>
  <si>
    <t>6090</t>
  </si>
  <si>
    <t>Сетевой насос центробежный вертикальный ТР100-390/2</t>
  </si>
  <si>
    <t>6080</t>
  </si>
  <si>
    <t>6081</t>
  </si>
  <si>
    <t>Сигнализация котельной ГЭС</t>
  </si>
  <si>
    <t>5890</t>
  </si>
  <si>
    <t>Теплообменник водоводяной пластинчатый NT50MHV/CDS-25</t>
  </si>
  <si>
    <t>6067</t>
  </si>
  <si>
    <t>6068</t>
  </si>
  <si>
    <t>8421</t>
  </si>
  <si>
    <t>8402</t>
  </si>
  <si>
    <t>Фильтр смешанного действия с наружной регенерацией ионитов CRA-1665 FH</t>
  </si>
  <si>
    <t>6058</t>
  </si>
  <si>
    <t>6059</t>
  </si>
  <si>
    <t>Щит общекотельной сигнализации ЩА-4</t>
  </si>
  <si>
    <t>6063</t>
  </si>
  <si>
    <t>Щит управления насосами котлового контура ЩА-1</t>
  </si>
  <si>
    <t>6060</t>
  </si>
  <si>
    <t>Щит управления насосами подпитки ЩА-2</t>
  </si>
  <si>
    <t>6061</t>
  </si>
  <si>
    <t>Щит управления ЩА-3</t>
  </si>
  <si>
    <t>6062</t>
  </si>
  <si>
    <t>Водопровод</t>
  </si>
  <si>
    <t>6044</t>
  </si>
  <si>
    <t>Газопровод среднего давления</t>
  </si>
  <si>
    <t>6043</t>
  </si>
  <si>
    <t>Канализационная сеть</t>
  </si>
  <si>
    <t>6046</t>
  </si>
  <si>
    <t>Сети электроснабжения (силовой кабель)</t>
  </si>
  <si>
    <t>6047</t>
  </si>
  <si>
    <t>Система отопления (воздушная)</t>
  </si>
  <si>
    <t>6050</t>
  </si>
  <si>
    <t>Трубопроводы технологические в котельной</t>
  </si>
  <si>
    <t>6045</t>
  </si>
  <si>
    <t>Асфальтовая площадка у зданий котельной</t>
  </si>
  <si>
    <t>6039</t>
  </si>
  <si>
    <t>Бак-накопитель для горячего водоснабжения лит.Г</t>
  </si>
  <si>
    <t>6042</t>
  </si>
  <si>
    <t>Дымовая  труба</t>
  </si>
  <si>
    <t>6032</t>
  </si>
  <si>
    <t>6033</t>
  </si>
  <si>
    <t>6034</t>
  </si>
  <si>
    <t>Забор</t>
  </si>
  <si>
    <t>6041</t>
  </si>
  <si>
    <t>Подъездная автодорога и площадка для стоянки автомашин к котельной</t>
  </si>
  <si>
    <t>6038</t>
  </si>
  <si>
    <t>Склад резервного топливного хозяйства ( 2 резервуара Г1 и Г2 по 25куб.м. )</t>
  </si>
  <si>
    <t>6040</t>
  </si>
  <si>
    <t>Котельная "Магма"</t>
  </si>
  <si>
    <t>0711</t>
  </si>
  <si>
    <t>76:20:120101:197</t>
  </si>
  <si>
    <t>6546</t>
  </si>
  <si>
    <t>76:20:120101:243</t>
  </si>
  <si>
    <t>6604</t>
  </si>
  <si>
    <t>6900</t>
  </si>
  <si>
    <t>6228</t>
  </si>
  <si>
    <t>БАК ДЕАЭРАТОРНЫЙ  75 куб.м.  лит.Г2</t>
  </si>
  <si>
    <t>0828</t>
  </si>
  <si>
    <t>Газораспределительное устройство (ГРП)</t>
  </si>
  <si>
    <t>0865</t>
  </si>
  <si>
    <t>Деаэраторная колонка 6 ДСА 150</t>
  </si>
  <si>
    <t>6550</t>
  </si>
  <si>
    <t>ДЫМОСОС  Д-13,5</t>
  </si>
  <si>
    <t>0850</t>
  </si>
  <si>
    <t>ДЫМОСОС  Д-13.5</t>
  </si>
  <si>
    <t>0851</t>
  </si>
  <si>
    <t>КОМПЛЕКТНАЯ ТРАНСФОРМАТОРНАЯ ПОДСТАНЦИЯ</t>
  </si>
  <si>
    <t>0723</t>
  </si>
  <si>
    <t>КОТЕЛ ВОДОГРЕЙНЫЙ  ТВГМ-30</t>
  </si>
  <si>
    <t>0405</t>
  </si>
  <si>
    <t>0858</t>
  </si>
  <si>
    <t>Насос дренажный К 20/30</t>
  </si>
  <si>
    <t>0467</t>
  </si>
  <si>
    <t>8326</t>
  </si>
  <si>
    <t>8406</t>
  </si>
  <si>
    <t>Насос паровой ПДВ 25-20 В</t>
  </si>
  <si>
    <t>6564</t>
  </si>
  <si>
    <t>НАСОС ПИТАТЕЛЬНЫЙ  ЦНСГ-38</t>
  </si>
  <si>
    <t>0885</t>
  </si>
  <si>
    <t>ПАРОВОЙ КОТЕЛ  ДЕ 10/14</t>
  </si>
  <si>
    <t>0860</t>
  </si>
  <si>
    <t>ПАРОВОЙ КОТЕЛ  ДЕ 10/14-1М</t>
  </si>
  <si>
    <t>0861</t>
  </si>
  <si>
    <t>ПАРОВОЙ КОТЕЛ  ДКВР  10/13</t>
  </si>
  <si>
    <t>0859</t>
  </si>
  <si>
    <t>6658</t>
  </si>
  <si>
    <t>6656</t>
  </si>
  <si>
    <t>6657</t>
  </si>
  <si>
    <t>6230</t>
  </si>
  <si>
    <t>Система учета расхода газа</t>
  </si>
  <si>
    <t>1079</t>
  </si>
  <si>
    <t>5585</t>
  </si>
  <si>
    <t>5562</t>
  </si>
  <si>
    <t>ТЕПЛООБМЕННИК ПП-1-32-7IV</t>
  </si>
  <si>
    <t>0889</t>
  </si>
  <si>
    <t>ТЕПЛООБМЕННИК ТПН-10</t>
  </si>
  <si>
    <t>0727</t>
  </si>
  <si>
    <t>5346</t>
  </si>
  <si>
    <t>6113</t>
  </si>
  <si>
    <t>Экономайзер</t>
  </si>
  <si>
    <t>0755</t>
  </si>
  <si>
    <t>0753</t>
  </si>
  <si>
    <t>0754</t>
  </si>
  <si>
    <t>Водопровод на котельную АО "  Магма"</t>
  </si>
  <si>
    <t>2421</t>
  </si>
  <si>
    <t>ГАЗОПРОВОД НАДЗЕМНЫЙ  L=458м</t>
  </si>
  <si>
    <t>0721</t>
  </si>
  <si>
    <t>БАК АККУМУЛЯТОРНЫЙ 100 куб.м.  лит.Г3</t>
  </si>
  <si>
    <t>0826</t>
  </si>
  <si>
    <t>БАК АККУМУЛЯТОРНЫЙ 100 куб.м.  лит.Г4</t>
  </si>
  <si>
    <t>0827</t>
  </si>
  <si>
    <t>0722</t>
  </si>
  <si>
    <t>0881</t>
  </si>
  <si>
    <t>МАЗУТОХРАНИЛИЩЕ ( подземные емкости  V=350,400м3)</t>
  </si>
  <si>
    <t>0713</t>
  </si>
  <si>
    <t>6239</t>
  </si>
  <si>
    <t>6112</t>
  </si>
  <si>
    <t>РЕЗЕРВУАР ДЛЯ ВОДЫ (пожарный ) лит.Г1</t>
  </si>
  <si>
    <t>0766</t>
  </si>
  <si>
    <t>Котельная "Мариевка"</t>
  </si>
  <si>
    <t>0554</t>
  </si>
  <si>
    <t>6902</t>
  </si>
  <si>
    <t>8337</t>
  </si>
  <si>
    <t>Котел водогрейный КВ-Г-0,63-95 зав.№169</t>
  </si>
  <si>
    <t>Котел водогрейный КВ-Г-1,1-95 зав.№166</t>
  </si>
  <si>
    <t>6515</t>
  </si>
  <si>
    <t>Котел водогрейный КВ-Г-1,1-95 зав.№167</t>
  </si>
  <si>
    <t>6516</t>
  </si>
  <si>
    <t>Котел водогрейный КВ-Г-1,1-95 зав.№168</t>
  </si>
  <si>
    <t>Насос внутреннего контура (зимний ) НКУ-90М</t>
  </si>
  <si>
    <t>6558</t>
  </si>
  <si>
    <t>6559</t>
  </si>
  <si>
    <t>8203</t>
  </si>
  <si>
    <t>Подогреватель сетевой воды на отопление водоводяной пятисекционный ПВ 325х2-1,0-РГ-5</t>
  </si>
  <si>
    <t>6556</t>
  </si>
  <si>
    <t>6557</t>
  </si>
  <si>
    <t>Бак-аккумулятор РК-50 №1</t>
  </si>
  <si>
    <t>Бак-аккумулятор РК-50 №2</t>
  </si>
  <si>
    <t>0555</t>
  </si>
  <si>
    <t>Котельная "Переборы"</t>
  </si>
  <si>
    <t>6843</t>
  </si>
  <si>
    <t>6636</t>
  </si>
  <si>
    <t>Деаэратор (переборы)</t>
  </si>
  <si>
    <t>5847</t>
  </si>
  <si>
    <t>6833</t>
  </si>
  <si>
    <t>8474</t>
  </si>
  <si>
    <t>Корпус КРСМ 20.6.6 (2000*600*600) шкаф электрический</t>
  </si>
  <si>
    <t>5833</t>
  </si>
  <si>
    <t>Котел водогрейный КВГМ-30</t>
  </si>
  <si>
    <t>5843</t>
  </si>
  <si>
    <t>Котел КВГМ-30</t>
  </si>
  <si>
    <t>5840</t>
  </si>
  <si>
    <t>Котел паровой вертикал.-водотруб. ДКВР-6,5-13</t>
  </si>
  <si>
    <t>5841</t>
  </si>
  <si>
    <t>Насос исходной воды ТР80-400/2</t>
  </si>
  <si>
    <t>6481</t>
  </si>
  <si>
    <t>6482</t>
  </si>
  <si>
    <t>6506</t>
  </si>
  <si>
    <t>6507</t>
  </si>
  <si>
    <t>6608</t>
  </si>
  <si>
    <t>6592</t>
  </si>
  <si>
    <t>6629</t>
  </si>
  <si>
    <t>6424</t>
  </si>
  <si>
    <t>Насос сетевой летний 1Д200-90а с эл.дв.75к/Вт 3000 об/мин. кот. Переборы</t>
  </si>
  <si>
    <t>6509</t>
  </si>
  <si>
    <t>6510</t>
  </si>
  <si>
    <t>Насосный агрегат А 13В4/25-6,8/25Б взр.защ.дв.7,5 квт 3000 об/мин, мазутный</t>
  </si>
  <si>
    <t>5824</t>
  </si>
  <si>
    <t>5844</t>
  </si>
  <si>
    <t>5845</t>
  </si>
  <si>
    <t>Пресс переносной ПУМ 60-М</t>
  </si>
  <si>
    <t>5820</t>
  </si>
  <si>
    <t>Регулятор расхода воды через котлы КВГМ №1, №2 кот. Переборы</t>
  </si>
  <si>
    <t>6555</t>
  </si>
  <si>
    <t>6483</t>
  </si>
  <si>
    <t>6487</t>
  </si>
  <si>
    <t>Узел смешения для подогрева на теплообменник исходной воды кот.Переборы</t>
  </si>
  <si>
    <t>6511</t>
  </si>
  <si>
    <t>5815</t>
  </si>
  <si>
    <t>5814</t>
  </si>
  <si>
    <t>6449</t>
  </si>
  <si>
    <t>8395</t>
  </si>
  <si>
    <t>Газопровод наружный высокого давления</t>
  </si>
  <si>
    <t>5889</t>
  </si>
  <si>
    <t>Котельная "Полиграф"</t>
  </si>
  <si>
    <t>Здание газозамерного пункта ( территория промплощадки ,32 кв.м.)</t>
  </si>
  <si>
    <t>5603</t>
  </si>
  <si>
    <t>5602</t>
  </si>
  <si>
    <t>76:20:070502:192</t>
  </si>
  <si>
    <t>5605</t>
  </si>
  <si>
    <t>Сарай лит Г9 ( между резервуарами )</t>
  </si>
  <si>
    <t>5611</t>
  </si>
  <si>
    <t>5609</t>
  </si>
  <si>
    <t>5610</t>
  </si>
  <si>
    <t>5612</t>
  </si>
  <si>
    <t>6905</t>
  </si>
  <si>
    <t>8331</t>
  </si>
  <si>
    <t>6593</t>
  </si>
  <si>
    <t>Бак деаэраторный  с гидрозатвором</t>
  </si>
  <si>
    <t>6639</t>
  </si>
  <si>
    <t>6435</t>
  </si>
  <si>
    <t>Деаэратор ДСА-300</t>
  </si>
  <si>
    <t>5838</t>
  </si>
  <si>
    <t>Дутьевой вентилятор ВД-12</t>
  </si>
  <si>
    <t>6571</t>
  </si>
  <si>
    <t>6572</t>
  </si>
  <si>
    <t>6573</t>
  </si>
  <si>
    <t>6574</t>
  </si>
  <si>
    <t>6575</t>
  </si>
  <si>
    <t>Дымосос Д-13,5  с эл.дв. 55квт правый 90гр.</t>
  </si>
  <si>
    <t>6199</t>
  </si>
  <si>
    <t>Дымосос Д-13,5 (с эл/дв 75 кВт, 1000 об/мин.)</t>
  </si>
  <si>
    <t>5837</t>
  </si>
  <si>
    <t>Котел водогрейный ПТВМ 30м</t>
  </si>
  <si>
    <t>5599</t>
  </si>
  <si>
    <t>5600</t>
  </si>
  <si>
    <t>5601</t>
  </si>
  <si>
    <t>Котел паровой ДЕ-25-14ГМ-0</t>
  </si>
  <si>
    <t>5872</t>
  </si>
  <si>
    <t>Котел паровой ДКВР-20/13 №3</t>
  </si>
  <si>
    <t>5615</t>
  </si>
  <si>
    <t>5747</t>
  </si>
  <si>
    <t>Лаборатория ХВО</t>
  </si>
  <si>
    <t>5832</t>
  </si>
  <si>
    <t>8328</t>
  </si>
  <si>
    <t>Насос 1Д-630-90</t>
  </si>
  <si>
    <t>5829</t>
  </si>
  <si>
    <t>5830</t>
  </si>
  <si>
    <t>5831</t>
  </si>
  <si>
    <t>6712</t>
  </si>
  <si>
    <t>6490</t>
  </si>
  <si>
    <t>8411</t>
  </si>
  <si>
    <t>Насос питательный ЦНСГ 38...220</t>
  </si>
  <si>
    <t>5771</t>
  </si>
  <si>
    <t>8439</t>
  </si>
  <si>
    <t>6531</t>
  </si>
  <si>
    <t>6491</t>
  </si>
  <si>
    <t>8177</t>
  </si>
  <si>
    <t>6751</t>
  </si>
  <si>
    <t>6838</t>
  </si>
  <si>
    <t>6423</t>
  </si>
  <si>
    <t>8404</t>
  </si>
  <si>
    <t>8403</t>
  </si>
  <si>
    <t>6750</t>
  </si>
  <si>
    <t>6755</t>
  </si>
  <si>
    <t>6476</t>
  </si>
  <si>
    <t>6106</t>
  </si>
  <si>
    <t>Стрелочный перевод  Р-43 1/9 (сл.3) на территории промплощадки</t>
  </si>
  <si>
    <t>5620</t>
  </si>
  <si>
    <t>6425</t>
  </si>
  <si>
    <t>6613</t>
  </si>
  <si>
    <t>ТРАНСФОРМАТОРНАЯ ПОДСТАНЦИЯ 2х1000 ква</t>
  </si>
  <si>
    <t>0122</t>
  </si>
  <si>
    <t>5818</t>
  </si>
  <si>
    <t>5813</t>
  </si>
  <si>
    <t>Фильтр натрий-катионитовый ф1400мм</t>
  </si>
  <si>
    <t>6578</t>
  </si>
  <si>
    <t>6579</t>
  </si>
  <si>
    <t>6587</t>
  </si>
  <si>
    <t>6588</t>
  </si>
  <si>
    <t>Щит сетевого управления</t>
  </si>
  <si>
    <t>6565</t>
  </si>
  <si>
    <t>Экономайзер водяной  ВЭ-IX-20П-2ед</t>
  </si>
  <si>
    <t>5685</t>
  </si>
  <si>
    <t>5806</t>
  </si>
  <si>
    <t>Линия электропередачи от ПС "Полиграфмаш"до котельной Полиграф</t>
  </si>
  <si>
    <t>5807</t>
  </si>
  <si>
    <t>Подрезчик STIHL FS-450К 2.1кВт  44,3 куб.см. 8,1кг 1,7м диск 225мм</t>
  </si>
  <si>
    <t>6201</t>
  </si>
  <si>
    <t>Бак аккумуляторный  V-1000 м.куб. лит.Г7</t>
  </si>
  <si>
    <t>5839</t>
  </si>
  <si>
    <t>6576</t>
  </si>
  <si>
    <t>6577</t>
  </si>
  <si>
    <t>Котел № 592 (бак декарбонизированный)</t>
  </si>
  <si>
    <t>5834</t>
  </si>
  <si>
    <t>5606</t>
  </si>
  <si>
    <t>Навес на промплощадке,  лит Г2</t>
  </si>
  <si>
    <t>5607</t>
  </si>
  <si>
    <t>6625</t>
  </si>
  <si>
    <t>Подъездной путь к складу реагентов 308м</t>
  </si>
  <si>
    <t>5617</t>
  </si>
  <si>
    <t>Пристройка к зданию котельной, литера а</t>
  </si>
  <si>
    <t>5608</t>
  </si>
  <si>
    <t>Резервуар Г8 ( аварийное состояние )</t>
  </si>
  <si>
    <t>5619</t>
  </si>
  <si>
    <t>Труба дымовая лит Г10  80м</t>
  </si>
  <si>
    <t>5614</t>
  </si>
  <si>
    <t>Котельная "Поток"</t>
  </si>
  <si>
    <t>6536</t>
  </si>
  <si>
    <t>76:20:060203:1238</t>
  </si>
  <si>
    <t>6537</t>
  </si>
  <si>
    <t>76:20:060203:1237</t>
  </si>
  <si>
    <t>00000087</t>
  </si>
  <si>
    <t>76:20:060203:1236</t>
  </si>
  <si>
    <t>6594</t>
  </si>
  <si>
    <t>76:20:060203:1234</t>
  </si>
  <si>
    <t>Бойлерная установка</t>
  </si>
  <si>
    <t>00000066</t>
  </si>
  <si>
    <t>8344</t>
  </si>
  <si>
    <t>Вычислитель ВКТ-5</t>
  </si>
  <si>
    <t>00000125</t>
  </si>
  <si>
    <t>Газорегуляторная установка котельной</t>
  </si>
  <si>
    <t>Деаэратор атмосферного типа ДСА-75/20</t>
  </si>
  <si>
    <t>6458</t>
  </si>
  <si>
    <t>6459</t>
  </si>
  <si>
    <t>Деаэратор атомосферного типа ДСА-100/50</t>
  </si>
  <si>
    <t>Дымосос Д-15,5 х 2У двухстороннего всасывания</t>
  </si>
  <si>
    <t>00000073</t>
  </si>
  <si>
    <t>Дымосос Д*15,5 х 2У двухстороннего всасывания</t>
  </si>
  <si>
    <t>00000072</t>
  </si>
  <si>
    <t>Комплекс регулирования насосами КРН 2х55 с инвертором Hitachi L300P-550HFE</t>
  </si>
  <si>
    <t>00000166</t>
  </si>
  <si>
    <t>Копировальная машина</t>
  </si>
  <si>
    <t>00000155</t>
  </si>
  <si>
    <t>Котельный агрегат</t>
  </si>
  <si>
    <t>00000062</t>
  </si>
  <si>
    <t>00000059</t>
  </si>
  <si>
    <t>Котельный агрегат</t>
  </si>
  <si>
    <t>00000058</t>
  </si>
  <si>
    <t>00000060</t>
  </si>
  <si>
    <t>00000061</t>
  </si>
  <si>
    <t>00000063</t>
  </si>
  <si>
    <t>Насос 6К-12</t>
  </si>
  <si>
    <t>00000069</t>
  </si>
  <si>
    <t>00000068</t>
  </si>
  <si>
    <t>Насос CALPEDA 125/4</t>
  </si>
  <si>
    <t>00000163</t>
  </si>
  <si>
    <t>Насос глубинный 12 НА-9х4 для перекачки мазута</t>
  </si>
  <si>
    <t>00000070</t>
  </si>
  <si>
    <t>Насос для дозирования жидкого стекла  DМЕ-12-6А-РР/Е-С-F 3111</t>
  </si>
  <si>
    <t>00000160</t>
  </si>
  <si>
    <t>Насос дозатор DL-MA</t>
  </si>
  <si>
    <t>00000071</t>
  </si>
  <si>
    <t>Насос К100/65/250</t>
  </si>
  <si>
    <t>00000162</t>
  </si>
  <si>
    <t>00000161</t>
  </si>
  <si>
    <t>Насос К80-50-200а с/дв. 11кВт</t>
  </si>
  <si>
    <t>6439</t>
  </si>
  <si>
    <t>Насос паровой НПН-3</t>
  </si>
  <si>
    <t>Насос паровой ПДВ-25/20В</t>
  </si>
  <si>
    <t>Насос паровой ПНВ-40/22</t>
  </si>
  <si>
    <t>Насос рециркуляционный НКУ-250</t>
  </si>
  <si>
    <t>Насос самовсасывающий дренажный А 50-125 АЕ 220 в</t>
  </si>
  <si>
    <t>00000036</t>
  </si>
  <si>
    <t>Насос сетевой Д-630, N=200кВт</t>
  </si>
  <si>
    <t>Насос сетевой Д-630, N=250кВт</t>
  </si>
  <si>
    <t>Насосный агрегат</t>
  </si>
  <si>
    <t>00000129</t>
  </si>
  <si>
    <t>ОПС и система оповещения</t>
  </si>
  <si>
    <t>00000142</t>
  </si>
  <si>
    <t>Подогреватель мазута V=0,3 кубм.</t>
  </si>
  <si>
    <t>Сепаратор непрерывной продувки</t>
  </si>
  <si>
    <t>Система  атмосферной деаэрации воды в котельной</t>
  </si>
  <si>
    <t>00000132</t>
  </si>
  <si>
    <t>6842</t>
  </si>
  <si>
    <t>Стол СОВЛАБ 1500СТЛ</t>
  </si>
  <si>
    <t>00000164</t>
  </si>
  <si>
    <t>Трансформатор ТМ400</t>
  </si>
  <si>
    <t>00000065</t>
  </si>
  <si>
    <t>Узел учета питьевой воды кот. Поток</t>
  </si>
  <si>
    <t>6714</t>
  </si>
  <si>
    <t>Узел учета тепловой энергии кот."Поток"</t>
  </si>
  <si>
    <t>00000171</t>
  </si>
  <si>
    <t>Химическая водоочистка</t>
  </si>
  <si>
    <t>00000067</t>
  </si>
  <si>
    <t>00000138</t>
  </si>
  <si>
    <t>Электронасосный агрегат Х65-50-125КСД</t>
  </si>
  <si>
    <t>00000026</t>
  </si>
  <si>
    <t>Электрооборудование котельной</t>
  </si>
  <si>
    <t>00000064</t>
  </si>
  <si>
    <t>Газопровод ГРП центр. кот. до основной магистрали</t>
  </si>
  <si>
    <t>00000080</t>
  </si>
  <si>
    <t>76:20:000000:886</t>
  </si>
  <si>
    <t>Ливневая канализация от центр. котельной 56м</t>
  </si>
  <si>
    <t>00000082</t>
  </si>
  <si>
    <t>76:20:060203:1229</t>
  </si>
  <si>
    <t>00000079</t>
  </si>
  <si>
    <t>76:20:060203:1221</t>
  </si>
  <si>
    <t>Наружная канализация центр. котельной 10м</t>
  </si>
  <si>
    <t>00000081</t>
  </si>
  <si>
    <t>76:20:060203:1222</t>
  </si>
  <si>
    <t>Резервуар мокрого хранения соли V=100куб.м. в здании склада мокрого хранения соли</t>
  </si>
  <si>
    <t>6457</t>
  </si>
  <si>
    <t>Резервуар топлива 500 подземный</t>
  </si>
  <si>
    <t>00000075</t>
  </si>
  <si>
    <t>00000074</t>
  </si>
  <si>
    <t>Резервуары топлива 2000 лит.Г2</t>
  </si>
  <si>
    <t>00000078</t>
  </si>
  <si>
    <t>76:20:060203:1233</t>
  </si>
  <si>
    <t>Труба дымовая кирпичная 30м лит.Г1</t>
  </si>
  <si>
    <t>Труба дымовая кирпичная 60м лит.Г</t>
  </si>
  <si>
    <t>6456</t>
  </si>
  <si>
    <t>Котельная "Призма"</t>
  </si>
  <si>
    <t>ЗДАНИЕ КОТЕЛЬНОЙ С КОМПРЕССОРНОЙ</t>
  </si>
  <si>
    <t>0136</t>
  </si>
  <si>
    <t>6541</t>
  </si>
  <si>
    <t>0140</t>
  </si>
  <si>
    <t>6908</t>
  </si>
  <si>
    <t>Вентилятор дутьевой ВДН-11,2 стац.№1 произв-ть 27650 м3/ч</t>
  </si>
  <si>
    <t>6243</t>
  </si>
  <si>
    <t>Вентилятор дутьевой ВДН-11,2 стац.№2 производит. 27650 м3/ч</t>
  </si>
  <si>
    <t>6244</t>
  </si>
  <si>
    <t>Вентилятор дутьевой ВДН-11,2 стац.№3 производит. 27650 м3/ч</t>
  </si>
  <si>
    <t>6245</t>
  </si>
  <si>
    <t>ГРУ</t>
  </si>
  <si>
    <t>6266</t>
  </si>
  <si>
    <t>Деаэратор атмосферн. смешивания ДСА 100/50 производит. 100 куб.м.</t>
  </si>
  <si>
    <t>6248</t>
  </si>
  <si>
    <t>Деаэратор ДСА 100-25</t>
  </si>
  <si>
    <t>0154</t>
  </si>
  <si>
    <t>Деаэратор ДСА 100-35</t>
  </si>
  <si>
    <t>0159</t>
  </si>
  <si>
    <t>ДЕАЭРАТОР ТЕРМ. ДСА 100-25</t>
  </si>
  <si>
    <t>0173</t>
  </si>
  <si>
    <t>Дымосос ВДН-11,5</t>
  </si>
  <si>
    <t>3966</t>
  </si>
  <si>
    <t>Дымосос ДН-12,5</t>
  </si>
  <si>
    <t>3965</t>
  </si>
  <si>
    <t>6718</t>
  </si>
  <si>
    <t>Конденсатный бак V=18куб.м</t>
  </si>
  <si>
    <t>6263</t>
  </si>
  <si>
    <t>КОНДЕНСАТОРНАЯ УСТАНОВКА ЗУК-099</t>
  </si>
  <si>
    <t>0151</t>
  </si>
  <si>
    <t>КОТЕЛ ПАРОВОЙ  ДЕ-25 14ГМн2173</t>
  </si>
  <si>
    <t>0192</t>
  </si>
  <si>
    <t>КОТЕЛ ПАРОВОЙ БЕЗ ПОДОГРЕВА</t>
  </si>
  <si>
    <t>0142</t>
  </si>
  <si>
    <t>КОТЕЛ ПАРОВОЙ ДЕ-25-14</t>
  </si>
  <si>
    <t>0147</t>
  </si>
  <si>
    <t>КТП  2*1000  КВ</t>
  </si>
  <si>
    <t>0150</t>
  </si>
  <si>
    <t>Насос 1 Д 315-70 с электродвигателем</t>
  </si>
  <si>
    <t>3961</t>
  </si>
  <si>
    <t>Насос 1 Д З315-71 эл/двигателя</t>
  </si>
  <si>
    <t>1080</t>
  </si>
  <si>
    <t>8201</t>
  </si>
  <si>
    <t>НАСОС 300 Д/70</t>
  </si>
  <si>
    <t>0156</t>
  </si>
  <si>
    <t>Насос Д 315/70  без э/двигателя</t>
  </si>
  <si>
    <t>2477</t>
  </si>
  <si>
    <t>Насос Д315/71 сетевой №2</t>
  </si>
  <si>
    <t>6260</t>
  </si>
  <si>
    <t>Насос Д630/90</t>
  </si>
  <si>
    <t>0155</t>
  </si>
  <si>
    <t>8397</t>
  </si>
  <si>
    <t>Насос паровой поршневой стац.№1 ПДВ 25/20 G=25куб.м./ч</t>
  </si>
  <si>
    <t>6254</t>
  </si>
  <si>
    <t>Насос паровой поршневой стац.№2 ПДВ 25/20 G=25куб.м./ч</t>
  </si>
  <si>
    <t>6255</t>
  </si>
  <si>
    <t>6253</t>
  </si>
  <si>
    <t>8345</t>
  </si>
  <si>
    <t>6246</t>
  </si>
  <si>
    <t>6551</t>
  </si>
  <si>
    <t>8471</t>
  </si>
  <si>
    <t>6250</t>
  </si>
  <si>
    <t>6251</t>
  </si>
  <si>
    <t>6249</t>
  </si>
  <si>
    <t>Повысительный насос исходной воды ГВС КМ 160/20 G=200куб.м/ч стац.№1</t>
  </si>
  <si>
    <t>6258</t>
  </si>
  <si>
    <t>Повысительный насос исходной воды на ХВП К45/55 G=50куб.м/ч стац.№3</t>
  </si>
  <si>
    <t>6256</t>
  </si>
  <si>
    <t>Повысительный насос исходной воды на ХВП К45/55 G=50куб.м/ч стац.№4</t>
  </si>
  <si>
    <t>6257</t>
  </si>
  <si>
    <t>ПОДОГРЕВАТЕЛЬ  ПВ2 1х3</t>
  </si>
  <si>
    <t>0203</t>
  </si>
  <si>
    <t>Подогреватель водоводяной 2-х секционный ПВ1-273-4000 кот. Призма</t>
  </si>
  <si>
    <t>8481</t>
  </si>
  <si>
    <t>Подогреватель исходной воды перед ХВП пароводяной ПП2-9-7-2 F=9,5кв.м</t>
  </si>
  <si>
    <t>6252</t>
  </si>
  <si>
    <t>ПОДОГРЕВАТЕЛЬ ПАРОВОДЯНОЙ пп1 53</t>
  </si>
  <si>
    <t>0205</t>
  </si>
  <si>
    <t>Подогреватель пароводяной ПП1-53-0,7-II ГВС ст.№2  кот. Призма</t>
  </si>
  <si>
    <t>6553</t>
  </si>
  <si>
    <t>Подогреватель пароводяной ПП1-53-0.7-4 кот. Призма</t>
  </si>
  <si>
    <t>8204</t>
  </si>
  <si>
    <t>Подогреватель пароводяной ПП2-11-02-2 кот.Призма</t>
  </si>
  <si>
    <t>6137</t>
  </si>
  <si>
    <t>Подогреватель ПВ 21х3</t>
  </si>
  <si>
    <t>3962</t>
  </si>
  <si>
    <t>ПОДОГРЕВАТЕЛЬ ПВ-16 1х3</t>
  </si>
  <si>
    <t>0188</t>
  </si>
  <si>
    <t>Подогреватель ПВ-161х5</t>
  </si>
  <si>
    <t>3964</t>
  </si>
  <si>
    <t>Подогреватель ПП1-53-7-4 установки ГВС ст.2 кот. Призма</t>
  </si>
  <si>
    <t>8473</t>
  </si>
  <si>
    <t>Подогреватель ПП1-53,9-0,7-4 сетевой установки № 3 котельная Призма</t>
  </si>
  <si>
    <t>6827</t>
  </si>
  <si>
    <t>Подогреватель ПП1-76-0,7-2 смета 297</t>
  </si>
  <si>
    <t>5333</t>
  </si>
  <si>
    <t>Подогреватель ПП1-76-0,7-2 смета 304</t>
  </si>
  <si>
    <t>5334</t>
  </si>
  <si>
    <t>Подогреватель ПП2-17-0.7-2</t>
  </si>
  <si>
    <t>4791</t>
  </si>
  <si>
    <t>Пожарная сигнализация  котельной "Призма"</t>
  </si>
  <si>
    <t>6607</t>
  </si>
  <si>
    <t>Сетевой насос Д630/90 G=630куб.м/ч стац.№5</t>
  </si>
  <si>
    <t>6259</t>
  </si>
  <si>
    <t>Солерастворитель V=1куб.м</t>
  </si>
  <si>
    <t>6269</t>
  </si>
  <si>
    <t>5540</t>
  </si>
  <si>
    <t>6623</t>
  </si>
  <si>
    <t>6624</t>
  </si>
  <si>
    <t>5337</t>
  </si>
  <si>
    <t>Узел учета тепловой энергии</t>
  </si>
  <si>
    <t>6267</t>
  </si>
  <si>
    <t>Узел учета электрической энергии</t>
  </si>
  <si>
    <t>6268</t>
  </si>
  <si>
    <t>УСТАНОВКА РЕДУКЦИОННАЯ</t>
  </si>
  <si>
    <t>0183</t>
  </si>
  <si>
    <t>Частотный преобразователь на вентиляторе котла №2 TOSHIBA мощность ПЧ 75</t>
  </si>
  <si>
    <t>6265</t>
  </si>
  <si>
    <t>Частотный преобразователь на дымососе котла №2 TOSHIBA мощность ПЧ 75</t>
  </si>
  <si>
    <t>6264</t>
  </si>
  <si>
    <t>Щит автоматики "Кристалл Ц-К2"</t>
  </si>
  <si>
    <t>0186</t>
  </si>
  <si>
    <t>ЩИТ ЩСУ 97037</t>
  </si>
  <si>
    <t>0148</t>
  </si>
  <si>
    <t>Экономайзер блочный 808</t>
  </si>
  <si>
    <t>0191</t>
  </si>
  <si>
    <t>Экономайзер водяной системы ЭТП</t>
  </si>
  <si>
    <t>0189</t>
  </si>
  <si>
    <t>Экономайзер ЭП-1808</t>
  </si>
  <si>
    <t>0146</t>
  </si>
  <si>
    <t>СЕТИ ВОДОПРОВОДНЫЕ И КАНАЛИЗАЦИОН.</t>
  </si>
  <si>
    <t>0139</t>
  </si>
  <si>
    <t>СЕТИ ГАЗОСНАБЖЕНИЯ</t>
  </si>
  <si>
    <t>0132</t>
  </si>
  <si>
    <t>БАК АККУМУЛЯТОРНЫЙ</t>
  </si>
  <si>
    <t>0178</t>
  </si>
  <si>
    <t>Бак аккумуляторный</t>
  </si>
  <si>
    <t>3960</t>
  </si>
  <si>
    <t>Ограждения котельной АО "Призма"</t>
  </si>
  <si>
    <t>1838</t>
  </si>
  <si>
    <t>5375</t>
  </si>
  <si>
    <t>6542</t>
  </si>
  <si>
    <t>76:20:100523:19</t>
  </si>
  <si>
    <t>ТРУБА ДЫМОВАЯ ПРИЗМА</t>
  </si>
  <si>
    <t>0141</t>
  </si>
  <si>
    <t>Котельная "Психбольница"</t>
  </si>
  <si>
    <t>ЗДАНИЕ КОТЕЛЬНОЙ ПСИХ.БОЛЬНИЦЫ</t>
  </si>
  <si>
    <t>0539</t>
  </si>
  <si>
    <t>76:20:030708:47</t>
  </si>
  <si>
    <t>6581</t>
  </si>
  <si>
    <t>6580</t>
  </si>
  <si>
    <t>Котел "Хопер-100" № 1</t>
  </si>
  <si>
    <t>6149</t>
  </si>
  <si>
    <t>Котел "Хопер-100" № 2 зав.№198 котельная Психбольница</t>
  </si>
  <si>
    <t>6599</t>
  </si>
  <si>
    <t>Котел "Хопер-100" № 3</t>
  </si>
  <si>
    <t>6150</t>
  </si>
  <si>
    <t>Котел "Хопер100" № 4 котельная Психбольница</t>
  </si>
  <si>
    <t>6727</t>
  </si>
  <si>
    <t>ОБОРУДОВАНИЕ ПСИХБОЛЬНИЦЫ (Котел водогрейный  КВП-1М -1шт, бак ГВС 15куб.м. - 1шт)</t>
  </si>
  <si>
    <t>0900</t>
  </si>
  <si>
    <t>Пожарная сигнализация  котельной Психбольницы</t>
  </si>
  <si>
    <t>6721</t>
  </si>
  <si>
    <t>Газопровод ф100мм 250м кот психбольница</t>
  </si>
  <si>
    <t>6584</t>
  </si>
  <si>
    <t>Труба дымовая кирпичная кот.психбольница</t>
  </si>
  <si>
    <t>6585</t>
  </si>
  <si>
    <t>Котельная "Сельхозтехника"</t>
  </si>
  <si>
    <t>6632</t>
  </si>
  <si>
    <t>76:20:120307:65</t>
  </si>
  <si>
    <t>ЗДАНИЕ СХТ ПРОИЗВОДСТВЕННОЙ   КОТЕЛЬНОЙ</t>
  </si>
  <si>
    <t>0985</t>
  </si>
  <si>
    <t>76:20:120307:263</t>
  </si>
  <si>
    <t>Автоматизированная система управления водогрейным котлом КВГ (xweb) кот. СХТ</t>
  </si>
  <si>
    <t>6903</t>
  </si>
  <si>
    <t>Автоматизированная система управления водогрейным котлом КВГ кот. СХТ</t>
  </si>
  <si>
    <t>6904</t>
  </si>
  <si>
    <t>Автоматизированная система управления паровым котлом ДКВР-10 кот. СХТ</t>
  </si>
  <si>
    <t>6901</t>
  </si>
  <si>
    <t>Автоматика безопасности котла ДКВР 10/13 №1 кот. Сельхозтехника</t>
  </si>
  <si>
    <t>8334</t>
  </si>
  <si>
    <t>Автоматика безопасности котла КВГ 1.1-95  № 5 кот. Сельхозтехника</t>
  </si>
  <si>
    <t>8336</t>
  </si>
  <si>
    <t>Автоматика безопасности котла КВГ 1.1-95 №4 кот. Сельхозтехника</t>
  </si>
  <si>
    <t>8429</t>
  </si>
  <si>
    <t>Автоматика котла КВГ 1.1 № 4 кот. Сельхозтехника</t>
  </si>
  <si>
    <t>6911</t>
  </si>
  <si>
    <t>БАК ДЕАЭРАТОРА  ДСА</t>
  </si>
  <si>
    <t>1034</t>
  </si>
  <si>
    <t>1035</t>
  </si>
  <si>
    <t>Котел  КВГ 1.1/95</t>
  </si>
  <si>
    <t>1189</t>
  </si>
  <si>
    <t>КОТЕЛ ДКВР  10/13</t>
  </si>
  <si>
    <t>0958</t>
  </si>
  <si>
    <t>КОТЕЛ ДКВР 10/13</t>
  </si>
  <si>
    <t>0959</t>
  </si>
  <si>
    <t>Котел КВГ 1.1/95</t>
  </si>
  <si>
    <t>1188</t>
  </si>
  <si>
    <t>КОТЕЛ ПАРОВОЙ  ДЕ-25-15</t>
  </si>
  <si>
    <t>0957</t>
  </si>
  <si>
    <t>Насос 1К 100-65-250 с двигателем 45 кВт кот.  Сельхозтехника</t>
  </si>
  <si>
    <t>6436</t>
  </si>
  <si>
    <t>8468</t>
  </si>
  <si>
    <t>8412</t>
  </si>
  <si>
    <t>6437</t>
  </si>
  <si>
    <t>Насос ЦНСГ-13-175 с дв. 18,5кВт</t>
  </si>
  <si>
    <t>6103</t>
  </si>
  <si>
    <t>Насосный агрегат К 100-65-250 с э/дв 45 кВт/3000</t>
  </si>
  <si>
    <t>4362</t>
  </si>
  <si>
    <t>5127</t>
  </si>
  <si>
    <t>Насосный агрегат Кс 20-50 с э/дв 7,5 кВт/3000 об/м</t>
  </si>
  <si>
    <t>5102</t>
  </si>
  <si>
    <t>Подогреватель ПП1-32-0,7-2</t>
  </si>
  <si>
    <t>4935</t>
  </si>
  <si>
    <t>4936</t>
  </si>
  <si>
    <t>Пожарная сигнализация помещений котельной "Сельхозтехника"</t>
  </si>
  <si>
    <t>6603</t>
  </si>
  <si>
    <t>5561</t>
  </si>
  <si>
    <t>5563</t>
  </si>
  <si>
    <t>8400</t>
  </si>
  <si>
    <t>8401</t>
  </si>
  <si>
    <t>4291</t>
  </si>
  <si>
    <t>4292</t>
  </si>
  <si>
    <t>Установка ГВС СХТ</t>
  </si>
  <si>
    <t>5125</t>
  </si>
  <si>
    <t>6492</t>
  </si>
  <si>
    <t>5697</t>
  </si>
  <si>
    <t>5701</t>
  </si>
  <si>
    <t>БАК МЕТАЛЛИЧЕСКИЙ ГВС 75 куб.м.</t>
  </si>
  <si>
    <t>1033</t>
  </si>
  <si>
    <t>ДЫМОВАЯ ТРУБА СХТ 30 м</t>
  </si>
  <si>
    <t>1025</t>
  </si>
  <si>
    <t>ДЫМОВАЯ ТРУБА СХТ 45 м</t>
  </si>
  <si>
    <t>1026</t>
  </si>
  <si>
    <t>1028</t>
  </si>
  <si>
    <t>1027</t>
  </si>
  <si>
    <t>Емкость резервная для воды 400 куб.м. кот.Сельхозтехника</t>
  </si>
  <si>
    <t>6631</t>
  </si>
  <si>
    <t>Котельная "Слип"</t>
  </si>
  <si>
    <t>ГАЗОВАЯ РЕГУЛЯТОРНАЯ ПОДСТАНЦИЯ литера Д</t>
  </si>
  <si>
    <t>0331</t>
  </si>
  <si>
    <t>76:20:040514:43</t>
  </si>
  <si>
    <t>Здание без литеры 1КН</t>
  </si>
  <si>
    <t>8297</t>
  </si>
  <si>
    <t>Здание деаэраторной лит.Г5</t>
  </si>
  <si>
    <t>8319</t>
  </si>
  <si>
    <t>ЗДАНИЕ КОТЕЛЬНОЙ п.СЛИП</t>
  </si>
  <si>
    <t>0330</t>
  </si>
  <si>
    <t>76:20:040514:42</t>
  </si>
  <si>
    <t>ЗДАНИЕ ТРАНСФОРМАТОРНОЙ ПОДСТАНЦИИ</t>
  </si>
  <si>
    <t>0375</t>
  </si>
  <si>
    <t>ЗДАНИЕ ЦЕНТРАЛЬНОЙ КОТЕЛЬНОЙ</t>
  </si>
  <si>
    <t>0374</t>
  </si>
  <si>
    <t>Сарай лит.Г1</t>
  </si>
  <si>
    <t>8318</t>
  </si>
  <si>
    <t>Сарай лит.Г13</t>
  </si>
  <si>
    <t>8317</t>
  </si>
  <si>
    <t>Сарай лит.Г2</t>
  </si>
  <si>
    <t>8316</t>
  </si>
  <si>
    <t>Сарай лит.Г6</t>
  </si>
  <si>
    <t>8315</t>
  </si>
  <si>
    <t>Сарай лит.Г7</t>
  </si>
  <si>
    <t>8314</t>
  </si>
  <si>
    <t>Сарай-тамбур лит.Г</t>
  </si>
  <si>
    <t>8313</t>
  </si>
  <si>
    <t>Автомат АВМ 10 750А</t>
  </si>
  <si>
    <t>4930</t>
  </si>
  <si>
    <t>Автоматизированная система управления водогрейным котлом ПТВМ-30 (1) (1 вентилятор, 1 насос ) к.Слип</t>
  </si>
  <si>
    <t>6899</t>
  </si>
  <si>
    <t>Автоматика безопасности котла ПТВМ-30 №5 кот. Слип</t>
  </si>
  <si>
    <t>8422</t>
  </si>
  <si>
    <t>Водоводяной теплообменник ПВ1-219*2-Г-1,0-5,75-Т № 1 кот. Слип</t>
  </si>
  <si>
    <t>8416</t>
  </si>
  <si>
    <t>Водоводяной теплообменник ПВ1-219*2-Г-1,0-5,75-Т № 2 кот. Слип</t>
  </si>
  <si>
    <t>8417</t>
  </si>
  <si>
    <t>КОМПЛЕКТНАЯ ТРАНСФОРМАТ. ПОДСТАНЦ.КТП2х1</t>
  </si>
  <si>
    <t>0382</t>
  </si>
  <si>
    <t>КОНДЕНСАТОРНАЯ УСТАНОВКА УК-038-220</t>
  </si>
  <si>
    <t>0384</t>
  </si>
  <si>
    <t>0385</t>
  </si>
  <si>
    <t>КОТЕЛ ВОДОГРЕЙНЫЙ ПТВМ-30М</t>
  </si>
  <si>
    <t>0340</t>
  </si>
  <si>
    <t>0341</t>
  </si>
  <si>
    <t>КОТЕЛ ПАРОВОЙ  ДКВР-10-13</t>
  </si>
  <si>
    <t>0388</t>
  </si>
  <si>
    <t>КОТЕЛ ПАРОВОЙ ДКВР-10-13</t>
  </si>
  <si>
    <t>0343</t>
  </si>
  <si>
    <t>0342</t>
  </si>
  <si>
    <t>Насос АХ50-32-160 К-55 с/дв 5,5 кВт перекачки соли кот. Слип</t>
  </si>
  <si>
    <t>6621</t>
  </si>
  <si>
    <t>Насос ГВС КМ 100-65-250 котельная Слип</t>
  </si>
  <si>
    <t>6728</t>
  </si>
  <si>
    <t>Насос К100-80-250  дв. А200 L2(45/3000)</t>
  </si>
  <si>
    <t>4140</t>
  </si>
  <si>
    <t>Насос питательный ЦНСГ 38-176 дв. А 180 М2 (30/3000)</t>
  </si>
  <si>
    <t>2423</t>
  </si>
  <si>
    <t>4265</t>
  </si>
  <si>
    <t>Насос поршневой паровой ПДВ 25/20 В кот. Слип</t>
  </si>
  <si>
    <t>6840</t>
  </si>
  <si>
    <t>Насос рециркуляции НКУ-250 кот. Слип</t>
  </si>
  <si>
    <t>6752</t>
  </si>
  <si>
    <t>Насос ЦНСГ 38/176 (30*3000) кот. Слип</t>
  </si>
  <si>
    <t>8494</t>
  </si>
  <si>
    <t>Охладитель выпара ОВА-2М-2</t>
  </si>
  <si>
    <t>4750</t>
  </si>
  <si>
    <t>ПОДЗЕМНАЯ КАБЕЛЬНАЯ ЛИНИЯ</t>
  </si>
  <si>
    <t>0339</t>
  </si>
  <si>
    <t>Подогреватель исходной воды 219*2-1.0 двухсекционный кот. Слип</t>
  </si>
  <si>
    <t>6837</t>
  </si>
  <si>
    <t>Подогреватель мазута ПМР 64-15</t>
  </si>
  <si>
    <t>4069</t>
  </si>
  <si>
    <t>4070</t>
  </si>
  <si>
    <t>Пожарная сигнализация  котельной "Слип"</t>
  </si>
  <si>
    <t>6616</t>
  </si>
  <si>
    <t>Прибор учета питьевой воды , котельная Слип</t>
  </si>
  <si>
    <t>4718</t>
  </si>
  <si>
    <t>Система АСУП газ.обор.котла ДКВР №1 (388)</t>
  </si>
  <si>
    <t>5569</t>
  </si>
  <si>
    <t>Система АСУП газ.обор.котла ДКВР №2 (342)</t>
  </si>
  <si>
    <t>5570</t>
  </si>
  <si>
    <t>Система АСУП газ.обор.котла ДКВР №3 (343)</t>
  </si>
  <si>
    <t>5571</t>
  </si>
  <si>
    <t>Станция управления вентиляторами и дымососами кот.Слип</t>
  </si>
  <si>
    <t>5568</t>
  </si>
  <si>
    <t>Станция управления насосами ГВС котельной Слип</t>
  </si>
  <si>
    <t>5539</t>
  </si>
  <si>
    <t>Станция управления питательным насосом № 1, Слип</t>
  </si>
  <si>
    <t>5583</t>
  </si>
  <si>
    <t>Станция управления подпиточными насосами кот.Слип</t>
  </si>
  <si>
    <t>5564</t>
  </si>
  <si>
    <t>Теплообменник ГВС ПП2-9-7-2</t>
  </si>
  <si>
    <t>4270</t>
  </si>
  <si>
    <t>4271</t>
  </si>
  <si>
    <t>ТРАНСФОРМАТОР СИЛОВОЙ ТМ-250/6</t>
  </si>
  <si>
    <t>0345</t>
  </si>
  <si>
    <t>ТРАНСФОРМАТОР ТМ-400/6</t>
  </si>
  <si>
    <t>0358</t>
  </si>
  <si>
    <t>Узел учета газа Слип</t>
  </si>
  <si>
    <t>5336</t>
  </si>
  <si>
    <t>Узел учета тепловой энергии Слип</t>
  </si>
  <si>
    <t>5158</t>
  </si>
  <si>
    <t>Частотный преобразователь для управления вентилятором и дымососом к/а 2 Слип</t>
  </si>
  <si>
    <t>6026</t>
  </si>
  <si>
    <t>Ввод водопроводный , котельная Слип</t>
  </si>
  <si>
    <t>4716</t>
  </si>
  <si>
    <t>Дорога въездная котельной "Слип"</t>
  </si>
  <si>
    <t>5077</t>
  </si>
  <si>
    <t>ДЫМОВАЯ ТРУБА СЛИП</t>
  </si>
  <si>
    <t>0337</t>
  </si>
  <si>
    <t>ДЫМОВАЯ ТРУБА Слип</t>
  </si>
  <si>
    <t>0338</t>
  </si>
  <si>
    <t>ЕМКОСТЬ ТОПЛИВН.ДЛЯ ХРАНЕНИЯ МАЗУТА  34</t>
  </si>
  <si>
    <t>0373</t>
  </si>
  <si>
    <t>ЕМКОСТЬ ТОПЛИВНАЯ ДЛЯ ХРАНЕНИЯ МАЗУТА</t>
  </si>
  <si>
    <t>0372</t>
  </si>
  <si>
    <t>0371</t>
  </si>
  <si>
    <t>Ограждение котельной Слип с восточной стороны</t>
  </si>
  <si>
    <t>6205</t>
  </si>
  <si>
    <t>Котельная "Софья Перовская"</t>
  </si>
  <si>
    <t>6540</t>
  </si>
  <si>
    <t>0633</t>
  </si>
  <si>
    <t>76:20:100201:14</t>
  </si>
  <si>
    <t>Агрегат насосный КС-20-50 на плите с э/дв 7,5 кВт 3000об/мин</t>
  </si>
  <si>
    <t>6725</t>
  </si>
  <si>
    <t>КОЛОНКА ДЕАЭРАЦИОННАЯ</t>
  </si>
  <si>
    <t>0669</t>
  </si>
  <si>
    <t>0646</t>
  </si>
  <si>
    <t>КОТЕЛ ВОДОГРЕЙНЫЙ ТВГ - 8М</t>
  </si>
  <si>
    <t>0647</t>
  </si>
  <si>
    <t>Котел водогрейный ТГВ - 8 М , рег. № 8319</t>
  </si>
  <si>
    <t>4622</t>
  </si>
  <si>
    <t>НАСОС СЕТЕВОЙ  Д-315</t>
  </si>
  <si>
    <t>0687</t>
  </si>
  <si>
    <t>0688</t>
  </si>
  <si>
    <t>6600</t>
  </si>
  <si>
    <t>6662</t>
  </si>
  <si>
    <t>Насосный агрегат Кс 20-50 с э/дв.7,5 кВт/3000 об/м</t>
  </si>
  <si>
    <t>5080</t>
  </si>
  <si>
    <t>6442</t>
  </si>
  <si>
    <t>8472</t>
  </si>
  <si>
    <t>8278</t>
  </si>
  <si>
    <t>6722</t>
  </si>
  <si>
    <t>Станция управления подпиточными насосами кот.С-Пер</t>
  </si>
  <si>
    <t>5566</t>
  </si>
  <si>
    <t>Узел учета газа Софья Перовская</t>
  </si>
  <si>
    <t>5341</t>
  </si>
  <si>
    <t>Химводоочистка катионовая ( 3 Na-катионовых фильтра ф1м)</t>
  </si>
  <si>
    <t>0668</t>
  </si>
  <si>
    <t>ЩИТ УПРАВЛЕНИЯ "КРИСТАЛЛ"  №1</t>
  </si>
  <si>
    <t>0676</t>
  </si>
  <si>
    <t>ЩИТ УПРАВЛЕНИЯ "КРИСТАЛЛ"  №2</t>
  </si>
  <si>
    <t>0677</t>
  </si>
  <si>
    <t>ЩИТ УПРАВЛЕНИЯ "КРИСТАЛЛ"  №3</t>
  </si>
  <si>
    <t>0678</t>
  </si>
  <si>
    <t>ЩИТ УПРАВЛЕНИЯ "КРИСТАЛЛ"  №4</t>
  </si>
  <si>
    <t>0679</t>
  </si>
  <si>
    <t>Электродвигатель 5А250М2 90кВт/3000 об/мн исп.1081</t>
  </si>
  <si>
    <t>4722</t>
  </si>
  <si>
    <t>КАНАЛИЗАЦИЯ ХОЗ.ФЕКАЛЬНАЯ</t>
  </si>
  <si>
    <t>ТРУБОПРОВОДЫ МАГИСТРАЛЬНЫЕ</t>
  </si>
  <si>
    <t>0638</t>
  </si>
  <si>
    <t>ВНУТРЕННИЕ АВТОДОРОГИ ГРУНТОВЫЕ</t>
  </si>
  <si>
    <t>0634</t>
  </si>
  <si>
    <t>0636</t>
  </si>
  <si>
    <t>0696</t>
  </si>
  <si>
    <t>ОГРАЖДЕНИЕ ТЕРРИТОРИИ</t>
  </si>
  <si>
    <t>0637</t>
  </si>
  <si>
    <t>ПОДЪЕЗДНАЯ ДОРОГА К КОТЕЛЬНОЙ</t>
  </si>
  <si>
    <t>0635</t>
  </si>
  <si>
    <t>Котельная "Стоялая"</t>
  </si>
  <si>
    <t>Нежилое помещение по ул.Стоялая 19</t>
  </si>
  <si>
    <t>0594</t>
  </si>
  <si>
    <t>76:20:080419:186</t>
  </si>
  <si>
    <t>АСДР (Автоматическая система дозирования реагентов) "Комплексон-6"</t>
  </si>
  <si>
    <t>5110</t>
  </si>
  <si>
    <t>Дымосос ДН 12,5 Пр 45 с эл/двиг.30/1000</t>
  </si>
  <si>
    <t>2480</t>
  </si>
  <si>
    <t>КОТЕЛ ВОДОГРЕЙНЫЙ  ТВГ-1.5</t>
  </si>
  <si>
    <t>0601</t>
  </si>
  <si>
    <t>0602</t>
  </si>
  <si>
    <t>0603</t>
  </si>
  <si>
    <t>0604</t>
  </si>
  <si>
    <t>0605</t>
  </si>
  <si>
    <t>0606</t>
  </si>
  <si>
    <t>НАСОС СЕТЕВОЙ  1Д  315/51</t>
  </si>
  <si>
    <t>0629</t>
  </si>
  <si>
    <t>0630</t>
  </si>
  <si>
    <t>НАСОС СЕТЕВОЙ  1Д 315/51</t>
  </si>
  <si>
    <t>0628</t>
  </si>
  <si>
    <t>0631</t>
  </si>
  <si>
    <t>8510</t>
  </si>
  <si>
    <t>6659</t>
  </si>
  <si>
    <t>5339</t>
  </si>
  <si>
    <t>0596</t>
  </si>
  <si>
    <t>Котельная "Тема"</t>
  </si>
  <si>
    <t>0077</t>
  </si>
  <si>
    <t>76:20:100506:123</t>
  </si>
  <si>
    <t>6544</t>
  </si>
  <si>
    <t>76:20:100506:122</t>
  </si>
  <si>
    <t>6543</t>
  </si>
  <si>
    <t>Сарай металлический</t>
  </si>
  <si>
    <t>8495</t>
  </si>
  <si>
    <t>6637</t>
  </si>
  <si>
    <t>6638</t>
  </si>
  <si>
    <t>Конденсатный бак V=6,0куб.м стац.№2</t>
  </si>
  <si>
    <t>6299</t>
  </si>
  <si>
    <t>Конденсатный бак V=7,5куб.м. стац.№1</t>
  </si>
  <si>
    <t>6298</t>
  </si>
  <si>
    <t>Котел водогрейный КВ-ГМ 10 -150 газомазутный стац.№5</t>
  </si>
  <si>
    <t>0110</t>
  </si>
  <si>
    <t>Котел водогрейный КВ-ГМ 10-150 газомазутный стац.№4</t>
  </si>
  <si>
    <t>0124</t>
  </si>
  <si>
    <t>Котел паровой ДКВР-10/13 вертикально-водотрубный газомазутный стац.№1</t>
  </si>
  <si>
    <t>0120</t>
  </si>
  <si>
    <t>Котел паровой ДКВР-10/13 вертикально-водотрубный газомазутный стац.№2</t>
  </si>
  <si>
    <t>0121</t>
  </si>
  <si>
    <t>Котел паровой ДКВР-10/13 вертикально-водотрубный газомазутный стац.№3</t>
  </si>
  <si>
    <t>0127</t>
  </si>
  <si>
    <t>КРАН КОНСОЛЬНЫЙ 1 ТС</t>
  </si>
  <si>
    <t>0091</t>
  </si>
  <si>
    <t>Насос ГВС 1Д-200-90а  G=180куб/ч стац.№3</t>
  </si>
  <si>
    <t>6301</t>
  </si>
  <si>
    <t>Насос питательный ЦНСГ-13/-75 G-13 куб.м.  стац.№1</t>
  </si>
  <si>
    <t>5559</t>
  </si>
  <si>
    <t>Насос питательный ЦНСГ-38-176 G-38 куб.м. стац.№2 зав. №183</t>
  </si>
  <si>
    <t>5542</t>
  </si>
  <si>
    <t>Насос питательный ЦНСГ-38-176 G=38 куб.м. стац.№3 зав. №489</t>
  </si>
  <si>
    <t>5543</t>
  </si>
  <si>
    <t>Подогреватель водоводяной 12-219-4000 кот. Тема</t>
  </si>
  <si>
    <t>6601</t>
  </si>
  <si>
    <t>Подогреватель водоводяной 16-325х4000 кот. Тема</t>
  </si>
  <si>
    <t>6610</t>
  </si>
  <si>
    <t>Подогреватель водоводяной 2-х секционный ВВП-12-219-4000 кот. Тема</t>
  </si>
  <si>
    <t>8399</t>
  </si>
  <si>
    <t>Подогреватель водоводяной 2-х секционный ПВ1 219*4-Г-1,0-11,51-Т кот. Тема</t>
  </si>
  <si>
    <t>6914</t>
  </si>
  <si>
    <t>Подогреватель водоводяной 2-х секционный ПВ1 325х4-Г-1,0-28,49-Т кот. Тема</t>
  </si>
  <si>
    <t>8469</t>
  </si>
  <si>
    <t>Подогреватель водоводяной обратной воды ГВС Секция №1 ПВ-219*2-Г-1,0-5,75-Т кот. Тема</t>
  </si>
  <si>
    <t>8414</t>
  </si>
  <si>
    <t>Подогреватель исходной воды на ГВС d168  4м  2ед  кот Тема</t>
  </si>
  <si>
    <t>6139</t>
  </si>
  <si>
    <t>Подогреватель исходной воды пароводяной ОВВ-2 F=4 кв.м</t>
  </si>
  <si>
    <t>6300</t>
  </si>
  <si>
    <t>Подогреватель пароводяной обратной воды ГВС ПП2-11,4-0,2-2  кот. Тема</t>
  </si>
  <si>
    <t>8415</t>
  </si>
  <si>
    <t>6554</t>
  </si>
  <si>
    <t>6609</t>
  </si>
  <si>
    <t>6443</t>
  </si>
  <si>
    <t>8470</t>
  </si>
  <si>
    <t>6602</t>
  </si>
  <si>
    <t>6915</t>
  </si>
  <si>
    <t>6829</t>
  </si>
  <si>
    <t>Солерастворитель (фильтр механической очистки раствора соли ) диаметр 600</t>
  </si>
  <si>
    <t>6303</t>
  </si>
  <si>
    <t>5560</t>
  </si>
  <si>
    <t>5553</t>
  </si>
  <si>
    <t>5584</t>
  </si>
  <si>
    <t>ТРАНСФОРМАТОР СИЛОВОЙ ТМЗ-1000-10</t>
  </si>
  <si>
    <t>0241</t>
  </si>
  <si>
    <t>0242</t>
  </si>
  <si>
    <t>Узел учета воды (ВЭПС-ПБ2-01)</t>
  </si>
  <si>
    <t>6312</t>
  </si>
  <si>
    <t>5340</t>
  </si>
  <si>
    <t>5159</t>
  </si>
  <si>
    <t>6313</t>
  </si>
  <si>
    <t>Фильтр Na-катионитовый  I ступени диаметром 1500с мм стац.№1</t>
  </si>
  <si>
    <t>6305</t>
  </si>
  <si>
    <t>Фильтр Na-катионитовый  I ступени диаметром 1500с мм стац.№2</t>
  </si>
  <si>
    <t>6306</t>
  </si>
  <si>
    <t>Фильтр Na-катионитовый  II ступени диаметром 1500с мм стац.№3</t>
  </si>
  <si>
    <t>6307</t>
  </si>
  <si>
    <t>Фильтр-осветлитель механической очистки воды диаметр 1500</t>
  </si>
  <si>
    <t>6304</t>
  </si>
  <si>
    <t>Частотный преобразователь (насос ГВС) 15кВт</t>
  </si>
  <si>
    <t>6316</t>
  </si>
  <si>
    <t>Частотный преобразователь (насос подпиточный) 7,5кВт</t>
  </si>
  <si>
    <t>6317</t>
  </si>
  <si>
    <t>Частотный преобразователь (насос ХВ) 7,5кВт</t>
  </si>
  <si>
    <t>6314</t>
  </si>
  <si>
    <t>6315</t>
  </si>
  <si>
    <t>6622</t>
  </si>
  <si>
    <t>5702</t>
  </si>
  <si>
    <t>Бак аккумулятор ГВС V=200куб.м  стац.№1</t>
  </si>
  <si>
    <t>6308</t>
  </si>
  <si>
    <t>Бак аккумулятор ГВС V=200куб.м  стац.№2</t>
  </si>
  <si>
    <t>6309</t>
  </si>
  <si>
    <t>Бункер мокрого хранения соли   5 куб.м. х 2 отсека =10 куб.м</t>
  </si>
  <si>
    <t>6310</t>
  </si>
  <si>
    <t>ЕМКОСТЬ РЕЗЕРВНОГО ТОПЛИВА</t>
  </si>
  <si>
    <t>0108</t>
  </si>
  <si>
    <t>Ограждение котельной Тема с северной стороны L=60м бетонные плиты и металлические ворота</t>
  </si>
  <si>
    <t>6545</t>
  </si>
  <si>
    <t>Котельная "Школа № 16"</t>
  </si>
  <si>
    <t>Сооружение котельной, включающее в себя топливный склад с системой подачи топлива</t>
  </si>
  <si>
    <t>8184</t>
  </si>
  <si>
    <t>8191</t>
  </si>
  <si>
    <t>Котел Kessel H031000-013 HERZ Firematic 100 BioControl № 11858004130</t>
  </si>
  <si>
    <t>8185</t>
  </si>
  <si>
    <t>Котел Kessel H031000-013 HERZ Firematic 100 BioControl № 11858009122</t>
  </si>
  <si>
    <t>8186</t>
  </si>
  <si>
    <t>Насосная станция с системой подкачки</t>
  </si>
  <si>
    <t>8198</t>
  </si>
  <si>
    <t>Шнековая система подачи топлива А023000-000</t>
  </si>
  <si>
    <t>8188</t>
  </si>
  <si>
    <t>8189</t>
  </si>
  <si>
    <t>Емкость стальная буферная PUB 5000 с утеплением и обшивкой нержавеющим стальным листом</t>
  </si>
  <si>
    <t>8187</t>
  </si>
  <si>
    <t>Котельная "Школа-интернат"</t>
  </si>
  <si>
    <t>Нежилое здание</t>
  </si>
  <si>
    <t>76:20:030416:79</t>
  </si>
  <si>
    <t>Кондиционер MDV MS9Vi-18HRDN</t>
  </si>
  <si>
    <t>6497</t>
  </si>
  <si>
    <t>Насос циркулярный MAGNA 65-120F 1*230В кот. Школа-интернат</t>
  </si>
  <si>
    <t>8206</t>
  </si>
  <si>
    <t>Сети электроснабжения</t>
  </si>
  <si>
    <t>6505</t>
  </si>
  <si>
    <t>Подземный газопровод среднего давления</t>
  </si>
  <si>
    <t>6503</t>
  </si>
  <si>
    <t>Сети водоснабжения и канализации</t>
  </si>
  <si>
    <t>6504</t>
  </si>
  <si>
    <t>Бак-накопитель для ГВС V=10куб.м.</t>
  </si>
  <si>
    <t>6500</t>
  </si>
  <si>
    <t>Котельная "Элеватор"</t>
  </si>
  <si>
    <t>6831</t>
  </si>
  <si>
    <t>76:20:120101:713</t>
  </si>
  <si>
    <t>Кабель силовой ул.Элеватор 3а</t>
  </si>
  <si>
    <t>6830</t>
  </si>
  <si>
    <t>Водопровод ул. Элеватор д.3а</t>
  </si>
  <si>
    <t>6754</t>
  </si>
  <si>
    <t>Наружный газопровод ул.Элеватор 3а</t>
  </si>
  <si>
    <t>6749</t>
  </si>
  <si>
    <t>Ограждение ул.Элеватор 3а</t>
  </si>
  <si>
    <t>6836</t>
  </si>
  <si>
    <t>Котельная "Ягутка"</t>
  </si>
  <si>
    <t>8491</t>
  </si>
  <si>
    <t>8492</t>
  </si>
  <si>
    <t>8487</t>
  </si>
  <si>
    <t>8486</t>
  </si>
  <si>
    <t>8488</t>
  </si>
  <si>
    <t>8489</t>
  </si>
  <si>
    <t>8490</t>
  </si>
  <si>
    <t>Насосная станция по ул. Щепкина, 19</t>
  </si>
  <si>
    <t>Теплообменник тип М-10-BFG</t>
  </si>
  <si>
    <t>6065</t>
  </si>
  <si>
    <t>6066</t>
  </si>
  <si>
    <t>Производственно-ремонтный участок</t>
  </si>
  <si>
    <t>Навес металлический ПРУ</t>
  </si>
  <si>
    <t>6582</t>
  </si>
  <si>
    <t>Склад цельнометаллический</t>
  </si>
  <si>
    <t>0247</t>
  </si>
  <si>
    <t>76:20:070504:35</t>
  </si>
  <si>
    <t>Столярная мастерская (литер Е)</t>
  </si>
  <si>
    <t>5546</t>
  </si>
  <si>
    <t>76:20:070504:40</t>
  </si>
  <si>
    <t>Агрегат вытяжной ПА-218</t>
  </si>
  <si>
    <t>4669</t>
  </si>
  <si>
    <t>8339</t>
  </si>
  <si>
    <t>Виброплита РС 161 Samsan</t>
  </si>
  <si>
    <t>8179</t>
  </si>
  <si>
    <t>ВЫПРЯМИТЕЛЬ СВАРОЧНЫЙ ВД-306</t>
  </si>
  <si>
    <t>0675</t>
  </si>
  <si>
    <t>Кран-балка г/п 2т с электроталью</t>
  </si>
  <si>
    <t>5050</t>
  </si>
  <si>
    <t>5051</t>
  </si>
  <si>
    <t>Резчик швов 1813 DIAM RK-500/13 H"</t>
  </si>
  <si>
    <t>6123</t>
  </si>
  <si>
    <t>Резчик швов DIAM JRK-500/13H 630049</t>
  </si>
  <si>
    <t>8340</t>
  </si>
  <si>
    <t>Сварочный выпрямитель ВД-506 сэ УЗ</t>
  </si>
  <si>
    <t>6736</t>
  </si>
  <si>
    <t>Стол сварщика ССН-3</t>
  </si>
  <si>
    <t>Токарный станок  1С - 62Г</t>
  </si>
  <si>
    <t>Установка "ЗЕВС- 26 "</t>
  </si>
  <si>
    <t>Фильтровентиляционная Ус-ка"Атмосфера-1"</t>
  </si>
  <si>
    <t>1177</t>
  </si>
  <si>
    <t>Электроагрегат комбинированный S6400</t>
  </si>
  <si>
    <t>8182</t>
  </si>
  <si>
    <t>8311</t>
  </si>
  <si>
    <t>Электроагрегат ЭА 7600</t>
  </si>
  <si>
    <t>6102</t>
  </si>
  <si>
    <t>Электроагрегат ЭА 7600 с выпрямителем NEON ВД-201</t>
  </si>
  <si>
    <t>6723</t>
  </si>
  <si>
    <t>Тепловые сети "Сатурн-Центр"</t>
  </si>
  <si>
    <t>6848</t>
  </si>
  <si>
    <t>6847</t>
  </si>
  <si>
    <t>6844</t>
  </si>
  <si>
    <t>6846</t>
  </si>
  <si>
    <t>6845</t>
  </si>
  <si>
    <t>6626</t>
  </si>
  <si>
    <t>6716</t>
  </si>
  <si>
    <t>6717</t>
  </si>
  <si>
    <t>8413</t>
  </si>
  <si>
    <t>8387</t>
  </si>
  <si>
    <t>Насос отопления ЗМ-65-160 с электродвигателем (Н/с ул.Моторостроителей , д.21)</t>
  </si>
  <si>
    <t>8480</t>
  </si>
  <si>
    <t>6649</t>
  </si>
  <si>
    <t>6663</t>
  </si>
  <si>
    <t>6664</t>
  </si>
  <si>
    <t>6650</t>
  </si>
  <si>
    <t>Узел подогрева бассейна школы № 12</t>
  </si>
  <si>
    <t>6532</t>
  </si>
  <si>
    <t>8504</t>
  </si>
  <si>
    <t>8505</t>
  </si>
  <si>
    <t>8506</t>
  </si>
  <si>
    <t>6004</t>
  </si>
  <si>
    <t>6023</t>
  </si>
  <si>
    <t>Электроагрегат комбинированный ЕВ 7.0/400-S</t>
  </si>
  <si>
    <t>6651</t>
  </si>
  <si>
    <t>Электроагрегат ЭА 7600 (выпрямитель, заземление, держатель, кабель 20м)</t>
  </si>
  <si>
    <t>6125</t>
  </si>
  <si>
    <t>Тепловые сети котельной "Бабушкина"</t>
  </si>
  <si>
    <t>Здание ЦТП</t>
  </si>
  <si>
    <t>00000038</t>
  </si>
  <si>
    <t>Вентилятор переносной для продувки колодцев ВСП-500</t>
  </si>
  <si>
    <t>00000167</t>
  </si>
  <si>
    <t>Машина для опрессовки  Компакт-электро</t>
  </si>
  <si>
    <t>00000027</t>
  </si>
  <si>
    <t>Мотопомпа PTG 307ST с рукавами КЛВ 75*4 и пожарным 80мм в сборе с ГР-80 (18,5м), гайкой ГМ-80 алюм.</t>
  </si>
  <si>
    <t>6116</t>
  </si>
  <si>
    <t>Электрогенераторная установка S6401 ( сварочный кабель КГ-25 20м, э/держатель ЭД-31М "Корд",зажим)</t>
  </si>
  <si>
    <t>6148</t>
  </si>
  <si>
    <t>Электроснабжение теплового пункта</t>
  </si>
  <si>
    <t>00000044</t>
  </si>
  <si>
    <t>Тепловые сети котельной "Веретье"</t>
  </si>
  <si>
    <t>0695</t>
  </si>
  <si>
    <t>6620</t>
  </si>
  <si>
    <t>Электростанция сварочная Fubag WHS200 DC (бензиновая)</t>
  </si>
  <si>
    <t>6514</t>
  </si>
  <si>
    <t>Тепловые сети котельной "Военная база"</t>
  </si>
  <si>
    <t>Тепловые сети котельной "Волжский"</t>
  </si>
  <si>
    <t>Здание ЦТП ул. Целинная 53а</t>
  </si>
  <si>
    <t>6849</t>
  </si>
  <si>
    <t>Частотный преобразователь</t>
  </si>
  <si>
    <t>5703</t>
  </si>
  <si>
    <t>Электростанция бензиновая Eisemann S 6400 со встроенным сварочным аппаратом</t>
  </si>
  <si>
    <t>6519</t>
  </si>
  <si>
    <t>Тепловая сеть ул.Попова "Янтарь" 218п.м.</t>
  </si>
  <si>
    <t>5668</t>
  </si>
  <si>
    <t>Тепловые сети котельной "Переборы"</t>
  </si>
  <si>
    <t>Тепловые сети котельной "Полиграф"</t>
  </si>
  <si>
    <t>Тепловые сети котельной "Поток"</t>
  </si>
  <si>
    <t>Сети горячего водоснабжения</t>
  </si>
  <si>
    <t>76:20:000000:887</t>
  </si>
  <si>
    <t>Сеть отопления</t>
  </si>
  <si>
    <t>00000083</t>
  </si>
  <si>
    <t>76:210:000000:913</t>
  </si>
  <si>
    <t>Тепловые сети котельной "Призма"</t>
  </si>
  <si>
    <t>Электроагрегат ВЕПРЬ бензиновый АБП 6-230 ВХ-БГ</t>
  </si>
  <si>
    <t>8433</t>
  </si>
  <si>
    <t>Электроагрегат ЭА 7600 с двумя сварочными кабелями КГ-16 по 10м</t>
  </si>
  <si>
    <t>6477</t>
  </si>
  <si>
    <t>Тепловые сети котельной "Сельхозтехника" и РСО</t>
  </si>
  <si>
    <t>Здание ЦТП ул. Чебышева</t>
  </si>
  <si>
    <t>6850</t>
  </si>
  <si>
    <t>Станция управления сетевыми насосами  СХТ НС ул.Чебышева</t>
  </si>
  <si>
    <t>6628</t>
  </si>
  <si>
    <t>Тепловые сети котельной "Слип"</t>
  </si>
  <si>
    <t>Здание кирпичное ЦТП ул.Щепкина 14</t>
  </si>
  <si>
    <t>4802</t>
  </si>
  <si>
    <t>4913</t>
  </si>
  <si>
    <t>Станция управления сетевыми насосами на ул. Щепкина кот.Софьи Перовской</t>
  </si>
  <si>
    <t>5565</t>
  </si>
  <si>
    <t>Тепловые сети котельной "Стоялая"</t>
  </si>
  <si>
    <t>0486</t>
  </si>
  <si>
    <t>Тепловые сети котельной "Тема"</t>
  </si>
  <si>
    <t>Тепловые сети котельной "Школа-интернат"</t>
  </si>
  <si>
    <t>Тепловые сети котельной "Элеватор"</t>
  </si>
  <si>
    <t>Тепловые сети котельной "Ягутка"</t>
  </si>
  <si>
    <t>8485</t>
  </si>
  <si>
    <t>Химико-аналитическая лаборатория</t>
  </si>
  <si>
    <t>Весы аналитические</t>
  </si>
  <si>
    <t>6612</t>
  </si>
  <si>
    <t>Кондуктометр МАРК-601 с датчиком ДП-2</t>
  </si>
  <si>
    <t>5196</t>
  </si>
  <si>
    <t>Спектрофотометр ПЭ-5300ВИ</t>
  </si>
  <si>
    <t>6560</t>
  </si>
  <si>
    <t xml:space="preserve"> 76:20:030405:39 </t>
  </si>
  <si>
    <t xml:space="preserve"> 76:20:070809:52</t>
  </si>
  <si>
    <t xml:space="preserve"> 76:20:070809:53</t>
  </si>
  <si>
    <t xml:space="preserve">76:20:010101:4189 </t>
  </si>
  <si>
    <t xml:space="preserve">76:20:010503:132 </t>
  </si>
  <si>
    <t xml:space="preserve"> 76:20:010503:146 </t>
  </si>
  <si>
    <t xml:space="preserve"> 76:20:120101:197</t>
  </si>
  <si>
    <t xml:space="preserve">76:20:100522:240 </t>
  </si>
  <si>
    <t xml:space="preserve">76:20:070502:188 </t>
  </si>
  <si>
    <t xml:space="preserve">76:20:070502:204 </t>
  </si>
  <si>
    <t xml:space="preserve">76:20:060203:1232 </t>
  </si>
  <si>
    <t xml:space="preserve"> 76:20:100506:122</t>
  </si>
  <si>
    <t xml:space="preserve"> 76:20:100506:124 </t>
  </si>
  <si>
    <t xml:space="preserve">76:20:100506:125 </t>
  </si>
  <si>
    <t xml:space="preserve">76:20:100506:121 </t>
  </si>
  <si>
    <t xml:space="preserve"> 76:20:070202:81 </t>
  </si>
  <si>
    <t xml:space="preserve">76:20:070202:82 </t>
  </si>
  <si>
    <t xml:space="preserve">76:20:070202:83 </t>
  </si>
  <si>
    <t>76:20:070502:198</t>
  </si>
  <si>
    <t>Водосчетчик СВК-15</t>
  </si>
  <si>
    <t>М00002236</t>
  </si>
  <si>
    <t>41-06/02-94 от 06.09.2006</t>
  </si>
  <si>
    <t>Грязевик</t>
  </si>
  <si>
    <t>М2835</t>
  </si>
  <si>
    <t>ДЫМОСОС  Д-10  №1</t>
  </si>
  <si>
    <t>М0648</t>
  </si>
  <si>
    <t>ДЫМОСОС  Д-10  №2 инв.0649</t>
  </si>
  <si>
    <t>М0649</t>
  </si>
  <si>
    <t>ДЫМОСОС  Д-10  №3 инв.0650</t>
  </si>
  <si>
    <t>М0650</t>
  </si>
  <si>
    <t>Мегаомметр ЭС</t>
  </si>
  <si>
    <t>ММ0002593</t>
  </si>
  <si>
    <t>НАСОС  1Д-315-50 с ЭЛЕКТРОДВИГАТЕЛЕМ</t>
  </si>
  <si>
    <t>М0818</t>
  </si>
  <si>
    <t>Насос 1Д 315-71 с/дв 110кВт</t>
  </si>
  <si>
    <t>ММ0002886</t>
  </si>
  <si>
    <t>ПАНЕЛЬ СИЛОВАЯ  ЩО-59  №1 инв.0798</t>
  </si>
  <si>
    <t>М0798</t>
  </si>
  <si>
    <t>ПАНЕЛЬ СИЛОВАЯ  ЩО-59  №10 инв.0807</t>
  </si>
  <si>
    <t>М0807</t>
  </si>
  <si>
    <t>ПАНЕЛЬ СИЛОВАЯ  ЩО-59  №2 инв. 0655</t>
  </si>
  <si>
    <t>М0655</t>
  </si>
  <si>
    <t>ПАНЕЛЬ СИЛОВАЯ  ЩО-59  №3 инв.0656</t>
  </si>
  <si>
    <t>М0656</t>
  </si>
  <si>
    <t>ПАНЕЛЬ СИЛОВАЯ  ЩО-59  №4 инв.0801</t>
  </si>
  <si>
    <t>М0801</t>
  </si>
  <si>
    <t>ПАНЕЛЬ СИЛОВАЯ  ЩО-59  №5 инв.0802</t>
  </si>
  <si>
    <t>М0802</t>
  </si>
  <si>
    <t>ПАНЕЛЬ СИЛОВАЯ  ЩО-59  №6 инв.0803</t>
  </si>
  <si>
    <t>М0803</t>
  </si>
  <si>
    <t>ПАНЕЛЬ СИЛОВАЯ  ЩО-59  №7 инв.0804</t>
  </si>
  <si>
    <t>М0804</t>
  </si>
  <si>
    <t>ПАНЕЛЬ СИЛОВАЯ  ЩО-59  №8 инв.0805</t>
  </si>
  <si>
    <t>М0805</t>
  </si>
  <si>
    <t>ПАНЕЛЬ СИЛОВАЯ  ЩО-59  №9 инв.0806</t>
  </si>
  <si>
    <t>М0806</t>
  </si>
  <si>
    <t>ПУНКТ РАСПРЕДЕЛИТЕЛЬНЫЙ  ПР-9332  №1</t>
  </si>
  <si>
    <t>М0794</t>
  </si>
  <si>
    <t>ПУНКТ РАСПРЕДЕЛИТЕЛЬНЫЙ  ПР-9332  №4</t>
  </si>
  <si>
    <t>М0797</t>
  </si>
  <si>
    <t>ПУНКТ РАСПРЕДЕЛИТЕЛЬНЫЙ  ПР-9332 №2</t>
  </si>
  <si>
    <t>М0795</t>
  </si>
  <si>
    <t>СИЛОВОЕ ОБОРУДОВАНИЕ И ЭЛЕКТРООСВЕЩЕНИЕ</t>
  </si>
  <si>
    <t>М0701</t>
  </si>
  <si>
    <t>СИЛОВОЙ ТРАНСФОРМАТОР  ТМ-200 инв. 0811</t>
  </si>
  <si>
    <t>М000000916</t>
  </si>
  <si>
    <t>СИЛОВОЙ ТРАНСФОРМАТОР  ТМ-200 инв.0810</t>
  </si>
  <si>
    <t>М000000917</t>
  </si>
  <si>
    <t>Склад металлический (4,0х3,5х2,5) кот.Бабушкина</t>
  </si>
  <si>
    <t>ММ0444</t>
  </si>
  <si>
    <t>инвентаризация 2011</t>
  </si>
  <si>
    <t>ММ00000142</t>
  </si>
  <si>
    <t>БАК ДЛЯ ХРАНЕНИЯ СЕРНОЙ КИСЛОТЫ №1</t>
  </si>
  <si>
    <t>М0321</t>
  </si>
  <si>
    <t>БАК ДЛЯ ХРАНЕНИЯ СЕРНОЙ КИСЛОТЫ №2</t>
  </si>
  <si>
    <t>М0322</t>
  </si>
  <si>
    <t>БАК ДЛЯ ХРАНЕНИЯ СЕРНОЙ КИСЛОТЫ №3</t>
  </si>
  <si>
    <t>М0323</t>
  </si>
  <si>
    <t>БАК ДЛЯ ХРАНЕНИЯ СЕРНОЙ КИСЛОТЫ №4</t>
  </si>
  <si>
    <t>М0324</t>
  </si>
  <si>
    <t>М2745</t>
  </si>
  <si>
    <t>Бак рабочей воды эжекторов V=20 м.куб. (газоотделитель)</t>
  </si>
  <si>
    <t>ММ0003855</t>
  </si>
  <si>
    <t>Баллон кислородный</t>
  </si>
  <si>
    <t>М3155</t>
  </si>
  <si>
    <t>Баллон пропановый 50 л.</t>
  </si>
  <si>
    <t>М2622</t>
  </si>
  <si>
    <t>М000000884</t>
  </si>
  <si>
    <t>Водомер СВГ - 250</t>
  </si>
  <si>
    <t>М3331</t>
  </si>
  <si>
    <t>ММ00000097</t>
  </si>
  <si>
    <t>ММ00000242</t>
  </si>
  <si>
    <t>Водосчетчик Х/В  Ф 50</t>
  </si>
  <si>
    <t>М3333</t>
  </si>
  <si>
    <t>М000000890</t>
  </si>
  <si>
    <t>ММ00000073</t>
  </si>
  <si>
    <t>ММ00000133</t>
  </si>
  <si>
    <t>ММ00000145</t>
  </si>
  <si>
    <t>ММ00000226</t>
  </si>
  <si>
    <t>ММ00000284</t>
  </si>
  <si>
    <t>ММ00000178</t>
  </si>
  <si>
    <t>ДЕАЭРАТОРНАЯ КОЛОНКА №2</t>
  </si>
  <si>
    <t>М0073</t>
  </si>
  <si>
    <t>ММ00000151</t>
  </si>
  <si>
    <t>ДУТЬЕВОЙ ВЕНТИЛЯТОР КОТЛА №1 (комплект из 12 шт)</t>
  </si>
  <si>
    <t>М0060</t>
  </si>
  <si>
    <t>ЗАДВИЖКА  D 300мм</t>
  </si>
  <si>
    <t>М0195</t>
  </si>
  <si>
    <t>ЗАДВИЖКА  D 400мм</t>
  </si>
  <si>
    <t>М0206</t>
  </si>
  <si>
    <t>ЗАДВИЖКА 30С927 D 500 мм</t>
  </si>
  <si>
    <t>М0217</t>
  </si>
  <si>
    <t>ЗАДВИЖКА D 300 мм</t>
  </si>
  <si>
    <t>М0225</t>
  </si>
  <si>
    <t>ЗАДВИЖКА D 400 мм С ЭЛ.ПРИВОДОМ</t>
  </si>
  <si>
    <t>М0224</t>
  </si>
  <si>
    <t>ЗАДВИЖКА ИА ПО 54 D 600 мм</t>
  </si>
  <si>
    <t>М0222</t>
  </si>
  <si>
    <t>ЗАДВИЖКА ИА ПО D 600 мм</t>
  </si>
  <si>
    <t>М0223</t>
  </si>
  <si>
    <t>ЗАДВИЖКА СТАЛЬНА D 500 мм</t>
  </si>
  <si>
    <t>М0221</t>
  </si>
  <si>
    <t>ЗАДВИЖКА СТАЛЬНАЯ D 400мм</t>
  </si>
  <si>
    <t>М0207</t>
  </si>
  <si>
    <t>ЗАДВИЖКА СТАЛЬНАЯ D 500мм</t>
  </si>
  <si>
    <t>М0211</t>
  </si>
  <si>
    <t>ЗАДВИЖКА СТАЛЬНАЯ С ФЛАНЦЕМ D 500 мм</t>
  </si>
  <si>
    <t>М0213</t>
  </si>
  <si>
    <t>ЗАДВИЖКА СТАЛЬНАЯ С ФЛАНЦЕМ D 500мм</t>
  </si>
  <si>
    <t>М0216</t>
  </si>
  <si>
    <t>ЗАДВИЖКА СТАЛЬНАЯ С ЭЛ.ПРИВОД D 500мм</t>
  </si>
  <si>
    <t>М0219</t>
  </si>
  <si>
    <t>ЗАДВИЖКА СТАЛЬНАЯ С ЭЛЕКТРОПР. D 500 мм</t>
  </si>
  <si>
    <t>М0218</t>
  </si>
  <si>
    <t>Кабельные линии кот-й "Веретье-3" (кабель ААБ6 3х120 - 4 линии от РП15 до КТП, по 135 м. каждая</t>
  </si>
  <si>
    <t>М0015</t>
  </si>
  <si>
    <t>Канализация фекальная кот-й "Веретье-3"</t>
  </si>
  <si>
    <t>М0019</t>
  </si>
  <si>
    <t>Н-КАТИОНОВЫЙ ФИЛЬТР инв. 0306</t>
  </si>
  <si>
    <t>М000001047</t>
  </si>
  <si>
    <t>Н-КАТИОНОВЫЙ ФИЛЬТР инв. 0307</t>
  </si>
  <si>
    <t>ММ00000020</t>
  </si>
  <si>
    <t>Н-КАТИОНОВЫЙ ФИЛЬТР инв. 0308</t>
  </si>
  <si>
    <t>ММ00000084</t>
  </si>
  <si>
    <t>Н-КАТИОНОВЫЙ ФИЛЬТР инв. 0309</t>
  </si>
  <si>
    <t>ММ00000218</t>
  </si>
  <si>
    <t>Н-КАТИОНОВЫЙ ФИЛЬТР инв. 0311</t>
  </si>
  <si>
    <t>ММ00000223</t>
  </si>
  <si>
    <t>Н-КАТИОНОВЫЙ ФИЛЬТР инв. 0312</t>
  </si>
  <si>
    <t>М000001052</t>
  </si>
  <si>
    <t>Н-КАТИОНОВЫЙ ФИЛЬТР инв. 0313</t>
  </si>
  <si>
    <t>ММ00000219</t>
  </si>
  <si>
    <t>НАСОС  ВВН с ЭЛЕКТРОДВИГАТЕЛЕМ</t>
  </si>
  <si>
    <t>М0134</t>
  </si>
  <si>
    <t>НАСОС  К 150-125-31 с ЭЛЕКТРОДВИГАТЕЛЕМ</t>
  </si>
  <si>
    <t>М0834</t>
  </si>
  <si>
    <t>НАСОС 1.6/1.6 с ЭЛЕКТРОДВИГАТЕЛЕМ 30 квт</t>
  </si>
  <si>
    <t>М0838</t>
  </si>
  <si>
    <t>НАСОС 200 Д 60Ф №1 150 Гкал</t>
  </si>
  <si>
    <t>М0115</t>
  </si>
  <si>
    <t>Насос FX -18</t>
  </si>
  <si>
    <t>ММ0004143</t>
  </si>
  <si>
    <t>НАСОС К 150-125-31</t>
  </si>
  <si>
    <t>М0166</t>
  </si>
  <si>
    <t>НАСОС К 150-125-31 с ЭЛЕКТРОДВИГАТЕЛЕМ 30</t>
  </si>
  <si>
    <t>М0835</t>
  </si>
  <si>
    <t>НАСОС ЛЕТНИЙ СЕТЕВОЙ 150 Гкал</t>
  </si>
  <si>
    <t>М0118</t>
  </si>
  <si>
    <t>НАСОС ПОДПИТОЧНЫЙ №2 200 Д60Ф</t>
  </si>
  <si>
    <t>М0116</t>
  </si>
  <si>
    <t>НАСОС ПОДПИТОЧНЫЙ №3  150 Гкал</t>
  </si>
  <si>
    <t>М0117</t>
  </si>
  <si>
    <t>НАСОС СЫРОЙ ВОДЫ  №2</t>
  </si>
  <si>
    <t>М0112</t>
  </si>
  <si>
    <t>НАСОС СЫРОЙ ВОДЫ №1</t>
  </si>
  <si>
    <t>М0111</t>
  </si>
  <si>
    <t>НАСОС ХИМИЧЕСКИ ОЧИЩЕННОЙ ВОДЫ №1</t>
  </si>
  <si>
    <t>М0113</t>
  </si>
  <si>
    <t>НАСОС ХИМИЧЕСКИ ОЧИЩЕННОЙ ВОДЫ №2</t>
  </si>
  <si>
    <t>М0114</t>
  </si>
  <si>
    <t>НИЗКОВОЛЬТНАЯ ЯЧЕЙКА РУ-0/1 инв. 0295</t>
  </si>
  <si>
    <t>ММ00000071</t>
  </si>
  <si>
    <t>ОГРАЖДЕНИЕ ТЕРРИТОРИИ инв. 0460, кот. Веретье</t>
  </si>
  <si>
    <t>М0460</t>
  </si>
  <si>
    <t>Охладитель рабочей воды эжекторов 2-х секцион. F=28х2=56 м.куб. (в нерабочем состоянии)</t>
  </si>
  <si>
    <t>ММ0003856</t>
  </si>
  <si>
    <t>Прибор учета на паровую подушку баков-аккумуляторов Веретье</t>
  </si>
  <si>
    <t>М000001231</t>
  </si>
  <si>
    <t>Проходная (литер В) инв. 5545, 25 кв.м.</t>
  </si>
  <si>
    <t>ММ00000265</t>
  </si>
  <si>
    <t>Редуктор БКО-50 кислород.</t>
  </si>
  <si>
    <t>М0000000194</t>
  </si>
  <si>
    <t>Редуктор БПО пропан</t>
  </si>
  <si>
    <t>М000000247</t>
  </si>
  <si>
    <t>Резервуар предохранительный кислотного хозяйства Ду 300 мм.</t>
  </si>
  <si>
    <t>ММ0003854</t>
  </si>
  <si>
    <t>Склад (литер И) инв. 5549, 25,5 кв.м.</t>
  </si>
  <si>
    <t>ММ00000038</t>
  </si>
  <si>
    <t>Термометр инфракрасный</t>
  </si>
  <si>
    <t>М00002548</t>
  </si>
  <si>
    <t>ММ0003858</t>
  </si>
  <si>
    <t>ММ0003859</t>
  </si>
  <si>
    <t>Указатель напряжения УН-500И 100-500В</t>
  </si>
  <si>
    <t>М00001408</t>
  </si>
  <si>
    <t>ШКАФ РАСПРЕДЕЛИТЕЛЬНЫЙ КТП-1000 КН3</t>
  </si>
  <si>
    <t>М0291</t>
  </si>
  <si>
    <t>ШКАФ РАСПРЕДЕЛИТЕЛЬНЫЙ КТП-1000 КН4</t>
  </si>
  <si>
    <t>М0290</t>
  </si>
  <si>
    <t>ШКАФ РАСПРЕДЕЛИТЕЛЬНЫЙ КТП-1000 КН6 инв. 0288</t>
  </si>
  <si>
    <t>ММ00000266</t>
  </si>
  <si>
    <t>ШКАФ РАСПРЕДЕЛИТЕЛЬНЫЙ КТП-1000 КН6 инв. 0289</t>
  </si>
  <si>
    <t>ММ00000308</t>
  </si>
  <si>
    <t>ШКАФ РАСПРЕДЕЛИТЕЛЬНЫЙ ШВВ-1</t>
  </si>
  <si>
    <t>М0293</t>
  </si>
  <si>
    <t>ЩИТ РАСПРЕДЕЛИТЕЛЬНЫЙ ШВВ-1</t>
  </si>
  <si>
    <t>М0292</t>
  </si>
  <si>
    <t>ЩИТ УПРАВЛЕНИЯ КОТЛОМ ЩСУ-3  Э120 инв. 0269</t>
  </si>
  <si>
    <t>ММ00000173</t>
  </si>
  <si>
    <t>ЩИТ УПРАВЛЕНИЯ КОТЛОМ ЩСУ-3  Э120 инв. 0270</t>
  </si>
  <si>
    <t>ММ00000180</t>
  </si>
  <si>
    <t>Щит ШК-2</t>
  </si>
  <si>
    <t>М0285</t>
  </si>
  <si>
    <t>ЩИТ ШСУ-1-4  Э127 инв. 0282</t>
  </si>
  <si>
    <t>ММ00000183</t>
  </si>
  <si>
    <t>ЩИТ ЩСУ-1-4  Э127 инв. 0271</t>
  </si>
  <si>
    <t>ММ00000272</t>
  </si>
  <si>
    <t>ЩИТ ЩСУ-1-4  Э127 инв. 0272</t>
  </si>
  <si>
    <t>ММ00000191</t>
  </si>
  <si>
    <t>ЩИТ ЩСУ-1-4  Э127 инв. 0274</t>
  </si>
  <si>
    <t>ММ00000102</t>
  </si>
  <si>
    <t>ЩИТ ЩСУ-1-4  Э127 инв. 0275</t>
  </si>
  <si>
    <t>ММ00000101</t>
  </si>
  <si>
    <t>ЩИТ ЩСУ-1-4  Э127 инв. 0276</t>
  </si>
  <si>
    <t>ММ00000168</t>
  </si>
  <si>
    <t>ЩИТ ЩСУ-1-4  Э127 инв. 0277</t>
  </si>
  <si>
    <t>ММ00000167</t>
  </si>
  <si>
    <t>ЩИТ ЩСУ-1-4  Э127 инв. 0278</t>
  </si>
  <si>
    <t>ММ00000147</t>
  </si>
  <si>
    <t>ЩИТ ЩСУ-1-4  Э127 инв. 0279</t>
  </si>
  <si>
    <t>ММ00000148</t>
  </si>
  <si>
    <t>ЩИТ ЩСУ-1-4  Э127 инв. 0280</t>
  </si>
  <si>
    <t>М000001027</t>
  </si>
  <si>
    <t>ЩИТ ЩСУ-1-4  Э127 инв. 0281</t>
  </si>
  <si>
    <t>ММ00000024</t>
  </si>
  <si>
    <t>ЩИТ ЩСУ-1-4  Э127 инв. 0622</t>
  </si>
  <si>
    <t>ММ00000065</t>
  </si>
  <si>
    <t>ЩИТЫ УПРАВЛЕНИЯ КОТЛАМИ ЩСУ-3  Э120 инв. 0268</t>
  </si>
  <si>
    <t>ММ00000009</t>
  </si>
  <si>
    <t>Эжектор водоструйный</t>
  </si>
  <si>
    <t>ММ0003857</t>
  </si>
  <si>
    <t>Автоматика системы управления работой котлоагрегата ДКВР-2,5/13 зав.№ 11414 КЧ-19</t>
  </si>
  <si>
    <t>М-46</t>
  </si>
  <si>
    <t>41-06/02-757 от 29.09.2008</t>
  </si>
  <si>
    <t>Автоматический выключатель А 30726 250а</t>
  </si>
  <si>
    <t>М-28</t>
  </si>
  <si>
    <t>Автоматический выключатель А 3163</t>
  </si>
  <si>
    <t>М-35</t>
  </si>
  <si>
    <t>Автоматический выключатель АЕ 2036 25а</t>
  </si>
  <si>
    <t>М-26</t>
  </si>
  <si>
    <t>Автоматический выключатель АЕ 2046 20а</t>
  </si>
  <si>
    <t>М-25</t>
  </si>
  <si>
    <t>Автоматический выключатель АЕ 2046 25а</t>
  </si>
  <si>
    <t>М-24</t>
  </si>
  <si>
    <t>Автоматический выключатель АЕ 2053 100а</t>
  </si>
  <si>
    <t>М-22</t>
  </si>
  <si>
    <t>Автоматический выключатель АЕ 2056 100а</t>
  </si>
  <si>
    <t>М-21</t>
  </si>
  <si>
    <t>Автоматический выключатель АЕ 2066 100а</t>
  </si>
  <si>
    <t>М-27</t>
  </si>
  <si>
    <t>Автоматический выключатель АЕ 2066 10а</t>
  </si>
  <si>
    <t>М-23</t>
  </si>
  <si>
    <t>Автоматический выключатель АП 50 10а</t>
  </si>
  <si>
    <t>М-33</t>
  </si>
  <si>
    <t>Автоматический выключатель АП 50 20а</t>
  </si>
  <si>
    <t>М-30</t>
  </si>
  <si>
    <t>Автоматический выключатель АП 50 25а</t>
  </si>
  <si>
    <t>М-31</t>
  </si>
  <si>
    <t>Автоматический выключатель АП 50 40а</t>
  </si>
  <si>
    <t>М-32</t>
  </si>
  <si>
    <t>Баллон ацетиленовый 40л</t>
  </si>
  <si>
    <t>М000000001</t>
  </si>
  <si>
    <t>Баллон кислородный, шт</t>
  </si>
  <si>
    <t>М000000003</t>
  </si>
  <si>
    <t>Водонагреватель</t>
  </si>
  <si>
    <t>ММ0002726</t>
  </si>
  <si>
    <t>ДЫМОСОС  ВД-10 инв. 0536</t>
  </si>
  <si>
    <t>ММ00000136</t>
  </si>
  <si>
    <t>Заземление переносное ПЗРУ-1</t>
  </si>
  <si>
    <t>ММ0003020</t>
  </si>
  <si>
    <t>ММ0615</t>
  </si>
  <si>
    <t>Манометр М 250</t>
  </si>
  <si>
    <t>М-14</t>
  </si>
  <si>
    <t>Манометр МД  (10,9)</t>
  </si>
  <si>
    <t>М000000011</t>
  </si>
  <si>
    <t>Манометр МТ-5И (10,9)</t>
  </si>
  <si>
    <t>ММ00000146</t>
  </si>
  <si>
    <t>Манометр ЭКМ</t>
  </si>
  <si>
    <t>М-13</t>
  </si>
  <si>
    <t>Напоромер</t>
  </si>
  <si>
    <t>М-19</t>
  </si>
  <si>
    <t>ММ1171</t>
  </si>
  <si>
    <t>Предохранительный клапан ПКН-260</t>
  </si>
  <si>
    <t>М-8</t>
  </si>
  <si>
    <t>Пускатель ПА3</t>
  </si>
  <si>
    <t>М-37</t>
  </si>
  <si>
    <t>Пускатель ПАЕ 312</t>
  </si>
  <si>
    <t>М-36</t>
  </si>
  <si>
    <t>Пускатель ПМА3</t>
  </si>
  <si>
    <t>М-42</t>
  </si>
  <si>
    <t>Пускатель ПМА6</t>
  </si>
  <si>
    <t>М-41</t>
  </si>
  <si>
    <t>Пускатель ПМЕ3</t>
  </si>
  <si>
    <t>М-39</t>
  </si>
  <si>
    <t>Регулятор давления РДУК2-200/140</t>
  </si>
  <si>
    <t>М-7</t>
  </si>
  <si>
    <t>Счетчик электрический тип ПСЧ-4А 05.21Т5-7</t>
  </si>
  <si>
    <t>М-2255</t>
  </si>
  <si>
    <t>Термометр контактный ТК</t>
  </si>
  <si>
    <t>ММ0003268</t>
  </si>
  <si>
    <t>Трансформатор ТК 200/5</t>
  </si>
  <si>
    <t>М-45</t>
  </si>
  <si>
    <t>М-18</t>
  </si>
  <si>
    <t>Узел учета питьевой и технической воды №1</t>
  </si>
  <si>
    <t>М-4196</t>
  </si>
  <si>
    <t>Установка дозирования ЭКО-1-8.1.40HF.100.8 кот.</t>
  </si>
  <si>
    <t>М-4136</t>
  </si>
  <si>
    <t>Фильтр волосяной  Ду200</t>
  </si>
  <si>
    <t>М-9</t>
  </si>
  <si>
    <t>Фотометр КФК-2</t>
  </si>
  <si>
    <t>М-4139</t>
  </si>
  <si>
    <t>Бак возврата конденсата</t>
  </si>
  <si>
    <t>М000001226</t>
  </si>
  <si>
    <t>М000001225</t>
  </si>
  <si>
    <t>Баллон пропановый</t>
  </si>
  <si>
    <t>М2804</t>
  </si>
  <si>
    <t>Вентилятор ВД-155 с эл.двигателем</t>
  </si>
  <si>
    <t>ММ00000056</t>
  </si>
  <si>
    <t>Вентилятор ВДК-12,4-1000</t>
  </si>
  <si>
    <t>ММ00000158</t>
  </si>
  <si>
    <t>Вентилятор ВДН-10х1000</t>
  </si>
  <si>
    <t>ММ00000075</t>
  </si>
  <si>
    <t>Вентилятор с эл.двигателем ВД-10</t>
  </si>
  <si>
    <t>ММ00000059</t>
  </si>
  <si>
    <t>Воздухопровод</t>
  </si>
  <si>
    <t>М000000788</t>
  </si>
  <si>
    <t>Вольтметр В7-16А</t>
  </si>
  <si>
    <t>М000001170</t>
  </si>
  <si>
    <t>Вольтметр Н-393</t>
  </si>
  <si>
    <t>М000001164</t>
  </si>
  <si>
    <t>Генератор Г3-106</t>
  </si>
  <si>
    <t>М000001171</t>
  </si>
  <si>
    <t>Дифманометр КСД-3</t>
  </si>
  <si>
    <t>М000001191</t>
  </si>
  <si>
    <t>Дымосос Д 12 с эл.двигателем</t>
  </si>
  <si>
    <t>М000001122</t>
  </si>
  <si>
    <t>Дымосос ДН-15 с эл.двигателем</t>
  </si>
  <si>
    <t>ММ00000229</t>
  </si>
  <si>
    <t>Емкостной уравномер (ДУЕ-11-Х-Х-113СФ)</t>
  </si>
  <si>
    <t>М000001138</t>
  </si>
  <si>
    <t>ММ0003878</t>
  </si>
  <si>
    <t>ИБП UPS 800 VA</t>
  </si>
  <si>
    <t>ММ0591</t>
  </si>
  <si>
    <t>Измеритель (микропроцессорный.трм1)</t>
  </si>
  <si>
    <t>М000001139</t>
  </si>
  <si>
    <t>Измеритель регул.температуры (2ТРМ1-Щ1. У.РР)</t>
  </si>
  <si>
    <t>М000001142</t>
  </si>
  <si>
    <t>Измеритель температуры (2ТРМО-Щ1.У)</t>
  </si>
  <si>
    <t>М000001141</t>
  </si>
  <si>
    <t>Измеритель-регулятор ПИД-ТРМ12-Щ1)</t>
  </si>
  <si>
    <t>М000001140</t>
  </si>
  <si>
    <t>Компрессор воздушный</t>
  </si>
  <si>
    <t>ММ00000043</t>
  </si>
  <si>
    <t>Навес лит.Г5 ул.Толбухина 24, площадь 14,7 м.кв.</t>
  </si>
  <si>
    <t>ММ0003879</t>
  </si>
  <si>
    <t>Насос 6К-8</t>
  </si>
  <si>
    <t>ММ00000041</t>
  </si>
  <si>
    <t>Насос вакуумный ВВИ-12</t>
  </si>
  <si>
    <t>М000001129</t>
  </si>
  <si>
    <t>Насос Вихрь ВН-10В</t>
  </si>
  <si>
    <t>ММ2210</t>
  </si>
  <si>
    <t>Насос Д-320-50</t>
  </si>
  <si>
    <t>ММ00000193</t>
  </si>
  <si>
    <t>Насос ручной HS-25</t>
  </si>
  <si>
    <t>ММ1796</t>
  </si>
  <si>
    <t>Насос ручной бочковой рычажный (для нефтепродуктов)</t>
  </si>
  <si>
    <t>ММ0003043</t>
  </si>
  <si>
    <t>Насос фекальный с ножом 1800 DWP CS</t>
  </si>
  <si>
    <t>ММ1293</t>
  </si>
  <si>
    <t>Насос Х20/31КЕ</t>
  </si>
  <si>
    <t>ММ00000216</t>
  </si>
  <si>
    <t>Насос центробежный</t>
  </si>
  <si>
    <t>ММ00000230</t>
  </si>
  <si>
    <t>Насос центробежный Д-320х50</t>
  </si>
  <si>
    <t>М000001132</t>
  </si>
  <si>
    <t>Насос центробежный кислотный</t>
  </si>
  <si>
    <t>ММ00000108</t>
  </si>
  <si>
    <t>Насос центробежный УНСГ-60-198</t>
  </si>
  <si>
    <t>ММ00000042</t>
  </si>
  <si>
    <t>Насос центробежный ЦНСГ-60-19</t>
  </si>
  <si>
    <t>ММ00000044</t>
  </si>
  <si>
    <t>Насос центробежный ЦНСГ-60198</t>
  </si>
  <si>
    <t>ММ00000036</t>
  </si>
  <si>
    <t>Охладитель.проб.</t>
  </si>
  <si>
    <t>М000001176</t>
  </si>
  <si>
    <t>Панель низковольтная ЩО-70</t>
  </si>
  <si>
    <t>ММ00000055</t>
  </si>
  <si>
    <t>Подогреватель водоводяной 325-2000-11-34</t>
  </si>
  <si>
    <t>ММ00000051</t>
  </si>
  <si>
    <t>Потенциометр КСМЗ-0004</t>
  </si>
  <si>
    <t>М000001190</t>
  </si>
  <si>
    <t>Прибор КСДЗ-6</t>
  </si>
  <si>
    <t>М000001199</t>
  </si>
  <si>
    <t>Прибор КСДЗ-С</t>
  </si>
  <si>
    <t>ММ00000227</t>
  </si>
  <si>
    <t>Прибор КСДС - С</t>
  </si>
  <si>
    <t>М000001189</t>
  </si>
  <si>
    <t>Прибор ПГСИ-10</t>
  </si>
  <si>
    <t>ММ00000202</t>
  </si>
  <si>
    <t>Прибор с диффер.транс.схем.</t>
  </si>
  <si>
    <t>ММ00000231</t>
  </si>
  <si>
    <t>Распредельная панель - ЩО7ОМ3</t>
  </si>
  <si>
    <t>ММ00000303</t>
  </si>
  <si>
    <t>СЕПАРАТОР НЕПРЕРЫВНОЙ ПРОДУВКИ</t>
  </si>
  <si>
    <t>М0709</t>
  </si>
  <si>
    <t>Теплообменник 325х4000-2Н-ТУ</t>
  </si>
  <si>
    <t>ММ00000201</t>
  </si>
  <si>
    <t>Установка редукционная охладительная</t>
  </si>
  <si>
    <t>М000001201</t>
  </si>
  <si>
    <t>Установка трансформаторная</t>
  </si>
  <si>
    <t>ММ00000157</t>
  </si>
  <si>
    <t>Шкаф распределительный ШР</t>
  </si>
  <si>
    <t>ММ00000066</t>
  </si>
  <si>
    <t>Шкаф электрораспределительный ПР-93</t>
  </si>
  <si>
    <t>М000001092</t>
  </si>
  <si>
    <t>ММ00000053</t>
  </si>
  <si>
    <t>Щит котла ДКВР с комплектом оборудования</t>
  </si>
  <si>
    <t>ММ00000034</t>
  </si>
  <si>
    <t>Щит низкого напряжения 0,4 кв.</t>
  </si>
  <si>
    <t>М000001203</t>
  </si>
  <si>
    <t>Щит приборов контроля и автоматики</t>
  </si>
  <si>
    <t>ММ00000081</t>
  </si>
  <si>
    <t>Щит распределительный силовой</t>
  </si>
  <si>
    <t>М000001202</t>
  </si>
  <si>
    <t>Щит Щ-34106- котлы ДКВР</t>
  </si>
  <si>
    <t>М000001197</t>
  </si>
  <si>
    <t>Экономайзер ЭП1-330 поверхность нагрева 330,4 кв.м. стац.№1 (на каждые 100 кв.м.)</t>
  </si>
  <si>
    <t>М3989</t>
  </si>
  <si>
    <t>ММ00000239</t>
  </si>
  <si>
    <t>Аккумуляторная батарея 12В 70Ач FG27004</t>
  </si>
  <si>
    <t>М00000989</t>
  </si>
  <si>
    <t>Бак для воды пластмассовый V=250 литров Магма</t>
  </si>
  <si>
    <t>ММ0003580</t>
  </si>
  <si>
    <t>ВЕНТИЛЯТОР  ВД-12</t>
  </si>
  <si>
    <t>М0854</t>
  </si>
  <si>
    <t>ВЕНТИЛЯТОР  ВДН-10</t>
  </si>
  <si>
    <t>М0905</t>
  </si>
  <si>
    <t>Вентилятор ВДН 10</t>
  </si>
  <si>
    <t>М3958</t>
  </si>
  <si>
    <t>ВНУТРИКВАРТАЛЬНЫЕ СЕТИ (дренажные)</t>
  </si>
  <si>
    <t>М0862</t>
  </si>
  <si>
    <t>ВОДОНАГРЕВАТЕЛЬ 16 ОСТ-3458868-10 ВК</t>
  </si>
  <si>
    <t>М0725</t>
  </si>
  <si>
    <t>ВОДОПОДОГРЕВАТЕЛЬ 16 ОСТ34-588-68</t>
  </si>
  <si>
    <t>М0904</t>
  </si>
  <si>
    <t>ВОДОПРОВОД от ВК-1 до ЗДАНИЯ КОТЕЛЬНОЙ инв. 0867</t>
  </si>
  <si>
    <t>М0866</t>
  </si>
  <si>
    <t>Водосчетчик ВСКМ-20</t>
  </si>
  <si>
    <t>М3382</t>
  </si>
  <si>
    <t>М0864</t>
  </si>
  <si>
    <t>ГИДРАВЛИЧЕСКИЙ УКЛАДЧИК</t>
  </si>
  <si>
    <t>М0882</t>
  </si>
  <si>
    <t>ГИДРОЗАТВОР ДЕАЭРАТОРА</t>
  </si>
  <si>
    <t>М0829</t>
  </si>
  <si>
    <t>ДЕАЭРАТОР</t>
  </si>
  <si>
    <t>М0808</t>
  </si>
  <si>
    <t>ДЕАЭРАТОРНАЯ КОЛОНКА 6 ДСА 150</t>
  </si>
  <si>
    <t>М0813</t>
  </si>
  <si>
    <t>Дифманометр ДМ-3583 М</t>
  </si>
  <si>
    <t>М3004</t>
  </si>
  <si>
    <t>М0879</t>
  </si>
  <si>
    <t>ДЫМОСОС  ДН-11.2х1000 инв.0852</t>
  </si>
  <si>
    <t>М0852</t>
  </si>
  <si>
    <t>КАЛОРИФЕР  АГ-53</t>
  </si>
  <si>
    <t>М0890</t>
  </si>
  <si>
    <t>КАЛОРИФЕР  КВБ-11</t>
  </si>
  <si>
    <t>М0703</t>
  </si>
  <si>
    <t>КАЛОРИФЕР  КВБ-11/АГ-53</t>
  </si>
  <si>
    <t>М0705</t>
  </si>
  <si>
    <t>КАНАЛИЗАЦИЯ ФЕКАЛЬНАЯ  от  КФ-2 до КФ-4</t>
  </si>
  <si>
    <t>М0870</t>
  </si>
  <si>
    <t>КАНАЛИЗАЦИЯ ХОЗ-ФЕКАЛЬН. от КФ-1 до КФ-2</t>
  </si>
  <si>
    <t>М0868</t>
  </si>
  <si>
    <t>ММ00000046</t>
  </si>
  <si>
    <t>Напоромер НМП -52-М2</t>
  </si>
  <si>
    <t>М3386</t>
  </si>
  <si>
    <t>НАСОС  3К-45-55 (К45/55)</t>
  </si>
  <si>
    <t>М0758</t>
  </si>
  <si>
    <t>Насос  90/55(К100-65-200)30.0х3 с э/двиг инв. 1291</t>
  </si>
  <si>
    <t>ММ00000022</t>
  </si>
  <si>
    <t>НАСОС  ДРЕНАЖНЫЙ</t>
  </si>
  <si>
    <t>М0909</t>
  </si>
  <si>
    <t>НАСОС ГОРЯЧЕЙ ВОДЫ инв. 0898</t>
  </si>
  <si>
    <t>ММ00000014</t>
  </si>
  <si>
    <t>Насос К90/55(К100-65-200)30.0х3 с э/двиг инв. 1292</t>
  </si>
  <si>
    <t>ММ00000295</t>
  </si>
  <si>
    <t>ММ0003779</t>
  </si>
  <si>
    <t>Насос КМ 45/55 (КМ 80-50-200) инв. 2478</t>
  </si>
  <si>
    <t>ММ00000074</t>
  </si>
  <si>
    <t>Насос КМ 45/55 (КМ 80-50-200) инв. 2479</t>
  </si>
  <si>
    <t>ММ00000297</t>
  </si>
  <si>
    <t>М0884</t>
  </si>
  <si>
    <t>Насос сетевой 3В-200-2</t>
  </si>
  <si>
    <t>М0950</t>
  </si>
  <si>
    <t>ММ00000220</t>
  </si>
  <si>
    <t>ММ00000197</t>
  </si>
  <si>
    <t>НАСОС ЦИРКУЛЯРНЫЙ  НКУ-250</t>
  </si>
  <si>
    <t>М0886</t>
  </si>
  <si>
    <t>НАТРИЙ-КАТИОНОВЫЙ ФИЛЬТР</t>
  </si>
  <si>
    <t>М0714</t>
  </si>
  <si>
    <t>Охладитель отбора проб</t>
  </si>
  <si>
    <t>ММ1717</t>
  </si>
  <si>
    <t>ПОДОГРЕВАТЕЛЬ  ПП 2-9-0,7 инв. 1041</t>
  </si>
  <si>
    <t>ММ00000287</t>
  </si>
  <si>
    <t>Подогреватель водоводяной 10-168-4000 № 1</t>
  </si>
  <si>
    <t>ММ0712</t>
  </si>
  <si>
    <t>Подогреватель водоводяной 10-168-4000 № 2</t>
  </si>
  <si>
    <t>ММ0713</t>
  </si>
  <si>
    <t>М0871</t>
  </si>
  <si>
    <t>ММ00000030</t>
  </si>
  <si>
    <t>ММ00000166</t>
  </si>
  <si>
    <t>Расходомер ПРЭМ-2 ду 80кл А инв.5041</t>
  </si>
  <si>
    <t>ММ00001126</t>
  </si>
  <si>
    <t>РЕГУЛЯТОР ПИТАНИЯ КОТЛА ВОДОЙ</t>
  </si>
  <si>
    <t>М0686</t>
  </si>
  <si>
    <t>ММ0004163</t>
  </si>
  <si>
    <t>смета от 30.06.2013 (хозспособ)</t>
  </si>
  <si>
    <t>СОЛЕРАСТВОРИТЕЛЬ</t>
  </si>
  <si>
    <t>М0724</t>
  </si>
  <si>
    <t>Теплообменник</t>
  </si>
  <si>
    <t>М3085</t>
  </si>
  <si>
    <t>Теплообменник ПП-1-321-7-IV инв.0888</t>
  </si>
  <si>
    <t>ММ00001124</t>
  </si>
  <si>
    <t>ЭЛЕКТРОЩИТ ПАНЕЛЬНЫЙ</t>
  </si>
  <si>
    <t>М0621</t>
  </si>
  <si>
    <t>Аккумуляторная батарея 12В 70Ач</t>
  </si>
  <si>
    <t>М00001795</t>
  </si>
  <si>
    <t>ММ0003754</t>
  </si>
  <si>
    <t>Вентилятор приточный ВР-86-77-5 G=5000 куб.м./час</t>
  </si>
  <si>
    <t>ММ0003756</t>
  </si>
  <si>
    <t>Газорегуляторный пункт ГРПШН-А-02 с двумя счетчиками, для зимнего и летнего режимов</t>
  </si>
  <si>
    <t>ММ0003758</t>
  </si>
  <si>
    <t>Грязевик dу=150</t>
  </si>
  <si>
    <t>ММ0003753</t>
  </si>
  <si>
    <t>Калорифер КСК-3-8   F=19,4кв.м.</t>
  </si>
  <si>
    <t>ММ0003757</t>
  </si>
  <si>
    <t>Кнопка тревожного вызова кот.Мариевка</t>
  </si>
  <si>
    <t>ММ0674</t>
  </si>
  <si>
    <t>Насос ГВС КМ65-50-160 ст.№2 кот.Мариевка</t>
  </si>
  <si>
    <t>ММ1854</t>
  </si>
  <si>
    <t>Насос горячего водоснабжения К65-50-160 G=25куб.м./час</t>
  </si>
  <si>
    <t>ММ0003747</t>
  </si>
  <si>
    <t>Насос подачи фильтрованной воды на подогреватель ГВС К8/18 G=8куб.м./час</t>
  </si>
  <si>
    <t>ММ0003751</t>
  </si>
  <si>
    <t>Насос подачи фильтрованной воды на подогреватель ГВС фирмы Wilo G=3,6 куб.м./час</t>
  </si>
  <si>
    <t>ММ0003752</t>
  </si>
  <si>
    <t>Насос подпиточный К50-32-125</t>
  </si>
  <si>
    <t>ММ0003748</t>
  </si>
  <si>
    <t>Насос сетевой воды отопления (внешний контур зимний режим ) К100-65-200 G=100 куб.м./час</t>
  </si>
  <si>
    <t>ММ0003745</t>
  </si>
  <si>
    <t>Насос сетевой летний КМ65-50-160 ст. №2 кот. Мариевка</t>
  </si>
  <si>
    <t>ММ1855</t>
  </si>
  <si>
    <t>Насос топливный НМШ2-40-1.6/16 G=1,6куб.м./час</t>
  </si>
  <si>
    <t>ММ0003755</t>
  </si>
  <si>
    <t>Подогреватель циркуляционной воды ГВС водоводяной трехсекционный ПВ168х2-1.0-РТ-3</t>
  </si>
  <si>
    <t>ММ0003743</t>
  </si>
  <si>
    <t>Промежуточная емкость подачи воды на ГВС и подпитку V=1куб.м.</t>
  </si>
  <si>
    <t>ММ0003750</t>
  </si>
  <si>
    <t>Счетчик ПРЭМ 50</t>
  </si>
  <si>
    <t>М5078</t>
  </si>
  <si>
    <t>Теплосеть от ТК до пр.Батова 60-жилой домФ76мм, 84,5м 2 задвижки; гор.водоснабж-е 84,5м Ф57 2 вент</t>
  </si>
  <si>
    <t>М000000872</t>
  </si>
  <si>
    <t>Установка подачи комплексона "Комплексон-6"</t>
  </si>
  <si>
    <t>ММ0003760</t>
  </si>
  <si>
    <t>Фильтр доочистки питьевой воды ДОДП-1 одноступенчатый производительностью до 3куб.м./час</t>
  </si>
  <si>
    <t>ММ0003749</t>
  </si>
  <si>
    <t>ММ0002963</t>
  </si>
  <si>
    <t>Баллон кислородный 40л</t>
  </si>
  <si>
    <t>М000000002</t>
  </si>
  <si>
    <t>Баллон пропановый 50л</t>
  </si>
  <si>
    <t>М000000004</t>
  </si>
  <si>
    <t>Вычислитель количества теплоты ВКТ-5 зав.4370</t>
  </si>
  <si>
    <t>ММ00000192</t>
  </si>
  <si>
    <t>Дутьевой вентилятор ВД-12 парового котла ДКВ-6,5/13 ст№3</t>
  </si>
  <si>
    <t>М-в3326</t>
  </si>
  <si>
    <t>Дутьевой вентилятор ВДН-15 водогрейного котла КВГМ-30 ст.№1</t>
  </si>
  <si>
    <t>М-в3324</t>
  </si>
  <si>
    <t>Дутьевой вентилятор ВДН-15 водогрейного котла КВГМ-30 ст.№2</t>
  </si>
  <si>
    <t>М-в3325</t>
  </si>
  <si>
    <t>Дымосос ДН-17 котла КВГМ-30 ст.№1</t>
  </si>
  <si>
    <t>М-в3327</t>
  </si>
  <si>
    <t>Комплект термопреобразователей КТПТР-01 зав.№ 03/03А</t>
  </si>
  <si>
    <t>М-3382</t>
  </si>
  <si>
    <t>Комплект термопреобразователей КТСП-Н зав.№ 6651</t>
  </si>
  <si>
    <t>М-3385</t>
  </si>
  <si>
    <t>Магазин сопротив.Р-33 шт.(10,9) эл.измерит.прибор</t>
  </si>
  <si>
    <t>М000000009</t>
  </si>
  <si>
    <t>Мазутопровод (Ду 100, длина 180 метров)</t>
  </si>
  <si>
    <t>ММ0002966</t>
  </si>
  <si>
    <t>Насос 3В-16/25</t>
  </si>
  <si>
    <t>М-4039</t>
  </si>
  <si>
    <t>Насос 3В-4/25</t>
  </si>
  <si>
    <t>М-4000</t>
  </si>
  <si>
    <t>Насос дренажный</t>
  </si>
  <si>
    <t>ММ0003529</t>
  </si>
  <si>
    <t>Насос Р3-30</t>
  </si>
  <si>
    <t>М-4002</t>
  </si>
  <si>
    <t>Насос Р3-60</t>
  </si>
  <si>
    <t>М-4004</t>
  </si>
  <si>
    <t>ММ0002965</t>
  </si>
  <si>
    <t>Преобразователь расходов ПРЭМ Ду 150 зав. 145280</t>
  </si>
  <si>
    <t>ММ00000045</t>
  </si>
  <si>
    <t>Прибор 2ТРМ1</t>
  </si>
  <si>
    <t>М-4036</t>
  </si>
  <si>
    <t>Ультразвуковой расходомер жидкостной двухканальный УРЖ2К зав.№ 892</t>
  </si>
  <si>
    <t>М-в3380</t>
  </si>
  <si>
    <t>Фильтр грубой очистки мазута черт. № 304236</t>
  </si>
  <si>
    <t>М-4007</t>
  </si>
  <si>
    <t>Фильтр мазута ФМ-25-30-40</t>
  </si>
  <si>
    <t>М-4024</t>
  </si>
  <si>
    <t>Фильтр тонкой очистки ФМ-40-30-40</t>
  </si>
  <si>
    <t>М-4021</t>
  </si>
  <si>
    <t>Агрегат воздушно-отопительный АВ-5-40</t>
  </si>
  <si>
    <t>М-3878</t>
  </si>
  <si>
    <t>М-3410-к</t>
  </si>
  <si>
    <t>М-3255</t>
  </si>
  <si>
    <t>Декарбонизатор ДУ-1800</t>
  </si>
  <si>
    <t>М-3368-к</t>
  </si>
  <si>
    <t>М-3408-к</t>
  </si>
  <si>
    <t>Дымосос Д-13,5х2</t>
  </si>
  <si>
    <t>М-3406-к</t>
  </si>
  <si>
    <t>Калорифер КЭВ-20</t>
  </si>
  <si>
    <t>М-1844</t>
  </si>
  <si>
    <t>ММ0003211</t>
  </si>
  <si>
    <t>Компрессор К 25 М</t>
  </si>
  <si>
    <t>М-3678</t>
  </si>
  <si>
    <t>М-3236</t>
  </si>
  <si>
    <t>Манометр кислород.</t>
  </si>
  <si>
    <t>М000000972</t>
  </si>
  <si>
    <t>М-3418-к</t>
  </si>
  <si>
    <t>М-3684</t>
  </si>
  <si>
    <t>М-3550</t>
  </si>
  <si>
    <t>М-3233</t>
  </si>
  <si>
    <t>Насос нефтяной 12 НА-9-4</t>
  </si>
  <si>
    <t>М-3409-к</t>
  </si>
  <si>
    <t>ММ0855</t>
  </si>
  <si>
    <t>Насос сетевой 3В-200х2</t>
  </si>
  <si>
    <t>ММ0856</t>
  </si>
  <si>
    <t>НАСОС ЦНСГ 381198</t>
  </si>
  <si>
    <t>М1008</t>
  </si>
  <si>
    <t>Осциллограф С1-150</t>
  </si>
  <si>
    <t>М-3434</t>
  </si>
  <si>
    <t>Подогреватель водоводяной ПВ 325/4-16-ГР</t>
  </si>
  <si>
    <t>ММ1178</t>
  </si>
  <si>
    <t>Подогреватель водоводяной ПВ-273/4-14-РГ</t>
  </si>
  <si>
    <t>ММ0833</t>
  </si>
  <si>
    <t>М-3415-к</t>
  </si>
  <si>
    <t>М-3414-к</t>
  </si>
  <si>
    <t>Редуктор БПО-5-4</t>
  </si>
  <si>
    <t>М000000715</t>
  </si>
  <si>
    <t>Счетчик эл.энергии Меркурий</t>
  </si>
  <si>
    <t>М-2587</t>
  </si>
  <si>
    <t>Съемник 3х захв.для подшипника</t>
  </si>
  <si>
    <t>М000000510</t>
  </si>
  <si>
    <t>Узел учета отпуска тепла с ГВС из котельной</t>
  </si>
  <si>
    <t>М-3191</t>
  </si>
  <si>
    <t>Узел учета питьевой воды</t>
  </si>
  <si>
    <t>М-3187</t>
  </si>
  <si>
    <t>Фильтр Н катионитовый диаметром 3400мм</t>
  </si>
  <si>
    <t>М-3412к</t>
  </si>
  <si>
    <t>Щиток</t>
  </si>
  <si>
    <t>ММ0003147</t>
  </si>
  <si>
    <t>Бак - мерник раствора поваренной соли V=2,5 м.куб.</t>
  </si>
  <si>
    <t>ММ0449</t>
  </si>
  <si>
    <t>Вентилятор с эл. мотором (1982-к)</t>
  </si>
  <si>
    <t>постановление №20/21 от 28.06.2011</t>
  </si>
  <si>
    <t>Вентилятор с эл. мотором (1983-к)</t>
  </si>
  <si>
    <t>Вентилятор с эл. мотором (1984-к)</t>
  </si>
  <si>
    <t>Вентилятор с эл. мотором (1985-к)</t>
  </si>
  <si>
    <t>Измеритель давления АДН-50</t>
  </si>
  <si>
    <t>ММ0003216</t>
  </si>
  <si>
    <t>Кабельная линия наруж от ТП-5 до мазутно-насосной (кабель КРПТ 3х70=1,35)</t>
  </si>
  <si>
    <t>Манометр ацетиленовый 4 Атм</t>
  </si>
  <si>
    <t>Манометр ацетиленовый 40 Атм</t>
  </si>
  <si>
    <t>Манометр кислородный до 250 кгс/см</t>
  </si>
  <si>
    <t>Манометр кислородный до 25кгс/см</t>
  </si>
  <si>
    <t>Механический фильтр с колонкой (1948-к)</t>
  </si>
  <si>
    <t>Насос 4 К-8</t>
  </si>
  <si>
    <t>Насос 4 К-8 (1962-к)</t>
  </si>
  <si>
    <t>Насос 4 МСГ-10 (1967-к)</t>
  </si>
  <si>
    <t>Насос 4 МСГ-10 (1968-к)</t>
  </si>
  <si>
    <t>Насос DLX-VF/MB 1-15 230V</t>
  </si>
  <si>
    <t>ММ1203</t>
  </si>
  <si>
    <t>Насос Д 200-36  (1963-к)</t>
  </si>
  <si>
    <t>Насос Д 320-50  (1970-к)</t>
  </si>
  <si>
    <t>Насос К 100-65-200а  (1964-к)</t>
  </si>
  <si>
    <t>Насос К 80-50-200  (1965-к)</t>
  </si>
  <si>
    <t>Насос Х20/18 КС (1961-к)</t>
  </si>
  <si>
    <t>Насос ЦНСГ-60-231  (1960-к)</t>
  </si>
  <si>
    <t>Насос шестеренный Ш125</t>
  </si>
  <si>
    <t>ММ0447</t>
  </si>
  <si>
    <t>Подогреватель водоводяной (1953-к)</t>
  </si>
  <si>
    <t>Подогреватель водоводяной (1954-к)</t>
  </si>
  <si>
    <t>Подогреватель водоводяной (1956-к)</t>
  </si>
  <si>
    <t>Подогреватель водоводяной 07ОСТ 34-588-68</t>
  </si>
  <si>
    <t>ММ0446</t>
  </si>
  <si>
    <t>Редуктор БАО-5-4 ацетилен</t>
  </si>
  <si>
    <t>М000000616</t>
  </si>
  <si>
    <t>Счетчик воды СГВ-15 "Бетар"</t>
  </si>
  <si>
    <t>Указатель напряжения</t>
  </si>
  <si>
    <t>ММ0002595</t>
  </si>
  <si>
    <t>Фильтр для мазута V=03 м.куб.</t>
  </si>
  <si>
    <t>ММ0448</t>
  </si>
  <si>
    <t>Электродвигатель АИР 132 М2 11кВт*3000об/мин</t>
  </si>
  <si>
    <t>ММ2116</t>
  </si>
  <si>
    <t>Электронасос НГ-1-25</t>
  </si>
  <si>
    <t>ММ1304</t>
  </si>
  <si>
    <t>Баллон ацетиленовый</t>
  </si>
  <si>
    <t>М2605</t>
  </si>
  <si>
    <t>Баллон кислородный 40 л.</t>
  </si>
  <si>
    <t>М2615</t>
  </si>
  <si>
    <t>Водонагреватель проточный ЭВП3-15</t>
  </si>
  <si>
    <t>М5112</t>
  </si>
  <si>
    <t>ВОЗДУХОВОД (комплект) инв. 0144</t>
  </si>
  <si>
    <t>ММ00000182</t>
  </si>
  <si>
    <t>ВОЗДУХОВОД (комплект) инв. 0145</t>
  </si>
  <si>
    <t>ММ00000285</t>
  </si>
  <si>
    <t>ГАЗОХОД (КОМПЛЕКТ) инв. 0177</t>
  </si>
  <si>
    <t>М000000918</t>
  </si>
  <si>
    <t>ГАЗОХОД (КОМПЛЕКТ) инв.0176</t>
  </si>
  <si>
    <t>ММ00000082</t>
  </si>
  <si>
    <t>ДЫМОСОС  Д.Н. g 12.5х1000 инв. 0204</t>
  </si>
  <si>
    <t>ММ00000100</t>
  </si>
  <si>
    <t>ИБП Ippon Innova 1500</t>
  </si>
  <si>
    <t>ММ0003430</t>
  </si>
  <si>
    <t>Конденсатный насос К90/36 G=90куб.м/ч стац.№2 инв.6262</t>
  </si>
  <si>
    <t>ММ00000090</t>
  </si>
  <si>
    <t>Насос  К 45/55</t>
  </si>
  <si>
    <t>М4673</t>
  </si>
  <si>
    <t>Насос Д 200/26</t>
  </si>
  <si>
    <t>М0169</t>
  </si>
  <si>
    <t>Насос К 100-65-250</t>
  </si>
  <si>
    <t>М000000982</t>
  </si>
  <si>
    <t>ММ1852</t>
  </si>
  <si>
    <t>НАСОС ЦНСГ 60х24 инв. 0201</t>
  </si>
  <si>
    <t>ММ00000033</t>
  </si>
  <si>
    <t>НАСОС ЦНСГ 60х24 инв. 0202</t>
  </si>
  <si>
    <t>М000000997</t>
  </si>
  <si>
    <t>Подогреватель ОСТ - 0,5 инв. 3963</t>
  </si>
  <si>
    <t>ММ00000236</t>
  </si>
  <si>
    <t>ПОДОГРЕВАТЕЛЬ ПАРОВОДЯНОЙ ПП1-5 инв. 0179</t>
  </si>
  <si>
    <t>М000001069</t>
  </si>
  <si>
    <t>ПОДОГРЕВАТЕЛЬ ПАРОВОДЯНОЙ ПП1-5 инв. 0180</t>
  </si>
  <si>
    <t>М000001070</t>
  </si>
  <si>
    <t>Подпиточный насос К 45/30 G=45 куб.м./час стац.№2</t>
  </si>
  <si>
    <t>М000000614</t>
  </si>
  <si>
    <t>М0160</t>
  </si>
  <si>
    <t>ФИЛЬТР НАТРИЯ инв. 0149</t>
  </si>
  <si>
    <t>ММ00000093</t>
  </si>
  <si>
    <t>ФИЛЬТР НАТРИЯ инв. 0163</t>
  </si>
  <si>
    <t>ММ00000225</t>
  </si>
  <si>
    <t>ФИЛЬТР НАТРИЯ инв. 0164</t>
  </si>
  <si>
    <t>ММ00000174</t>
  </si>
  <si>
    <t>ФИЛЬТР НАТРИЯ инв. 0167</t>
  </si>
  <si>
    <t>ММ00000176</t>
  </si>
  <si>
    <t>ЩИТ АВТОМАТ."КРИСТАЛЛ ЩК-20"</t>
  </si>
  <si>
    <t>М0174</t>
  </si>
  <si>
    <t>ЩИТ УПРАВЛЕНИЯ 1Щ п-п 65 инв. 0185</t>
  </si>
  <si>
    <t>М000001037</t>
  </si>
  <si>
    <t>ЩИТ УПРАВЛЕНИЯ 1Щ п-п 65 инв. 0190</t>
  </si>
  <si>
    <t>М000001038</t>
  </si>
  <si>
    <t>ВЕНТИЛЯТОР  ВР-12-26 - 3,15</t>
  </si>
  <si>
    <t>М0552</t>
  </si>
  <si>
    <t>ВЕНТИЛЯТОР  ВР-12-26 -3,15</t>
  </si>
  <si>
    <t>М0537</t>
  </si>
  <si>
    <t>Водосчетчик ВСКМ 90/20</t>
  </si>
  <si>
    <t>М00002246</t>
  </si>
  <si>
    <t>Горелка пропан</t>
  </si>
  <si>
    <t>М000001120</t>
  </si>
  <si>
    <t>Кнопка тревожного вызова кот.Психбольница</t>
  </si>
  <si>
    <t>ММ0616</t>
  </si>
  <si>
    <t>НАСОС  К-45/30</t>
  </si>
  <si>
    <t>М0543</t>
  </si>
  <si>
    <t>Насос ГВС К8/18</t>
  </si>
  <si>
    <t>М2956</t>
  </si>
  <si>
    <t>Насос К20/18 с электродвигателем</t>
  </si>
  <si>
    <t>М000000664</t>
  </si>
  <si>
    <t>Насос К65-50-160</t>
  </si>
  <si>
    <t>ММ0003765</t>
  </si>
  <si>
    <t>Насос сетевой К-8/18 с эл.двигателем 1,5 кВт/2900об/мин</t>
  </si>
  <si>
    <t>М00002336</t>
  </si>
  <si>
    <t>Насосный агрегат НМЩ 2-40-1,6/16 с э/дв 2,2квт инв. 4743</t>
  </si>
  <si>
    <t>ММ00000298</t>
  </si>
  <si>
    <t>Насосный агрегат НМЩ 2-40-1,6/16 с э/дв 2,2квт инв. 4744</t>
  </si>
  <si>
    <t>ММ00000122</t>
  </si>
  <si>
    <t>Пожарная сигнализация резервного топливного хозяйства котельной Психбольницы</t>
  </si>
  <si>
    <t>ММ1308</t>
  </si>
  <si>
    <t>Резервуар</t>
  </si>
  <si>
    <t>М2964</t>
  </si>
  <si>
    <t>Узел учета газа кот. Психбольница</t>
  </si>
  <si>
    <t>ММ0003777</t>
  </si>
  <si>
    <t>Щит распределения</t>
  </si>
  <si>
    <t>М2980</t>
  </si>
  <si>
    <t>АСДР "Комплексон-6" инв. 1232</t>
  </si>
  <si>
    <t>ММ00001122</t>
  </si>
  <si>
    <t>Вентилятор</t>
  </si>
  <si>
    <t>М5379</t>
  </si>
  <si>
    <t>ВЕНТИЛЯТОР ВДМ-П-1500</t>
  </si>
  <si>
    <t>М0952</t>
  </si>
  <si>
    <t>ВЕНТИЛЯТОР ДУТЬЕВОЙ</t>
  </si>
  <si>
    <t>М1010</t>
  </si>
  <si>
    <t>ВОДОВОД  ДУ-200 (чугунный, длина 7 метров)</t>
  </si>
  <si>
    <t>М0980</t>
  </si>
  <si>
    <t>ВОДОНАГРЕВАТЕЛЬ 05 ОСТ 677-08</t>
  </si>
  <si>
    <t>М0967</t>
  </si>
  <si>
    <t>Газо-распределительный пункт шкафного типа ГРПШН-А-01У инв. 2418</t>
  </si>
  <si>
    <t>ММ00000128</t>
  </si>
  <si>
    <t>ГАЗОПРОВОД от ГРП до ГРУ КОТЕЛЬНОЙ</t>
  </si>
  <si>
    <t>М1037</t>
  </si>
  <si>
    <t>ДЫМОСОС ДН-12,5</t>
  </si>
  <si>
    <t>М0953</t>
  </si>
  <si>
    <t>Кнопка тревожного вызова кот. Сельхозтехника</t>
  </si>
  <si>
    <t>ММ0614</t>
  </si>
  <si>
    <t>КОЛОНКА  ДЕАЭРАТОРНАЯ ДА-100</t>
  </si>
  <si>
    <t>М0956</t>
  </si>
  <si>
    <t>КОЛОНКА ДН-100</t>
  </si>
  <si>
    <t>М0955</t>
  </si>
  <si>
    <t>МОЕЧНАЯ  УСТАНОВКА</t>
  </si>
  <si>
    <t>М0981</t>
  </si>
  <si>
    <t>Насос К 45/55 ( 80-50-200 ) дв.А 160</t>
  </si>
  <si>
    <t>М1185</t>
  </si>
  <si>
    <t>Насос К 45/55 ( 80-50-200 ) дв.А160</t>
  </si>
  <si>
    <t>М1130</t>
  </si>
  <si>
    <t>Насос К 45/55 (80-50-200)  дв.А200 2(15/3000)</t>
  </si>
  <si>
    <t>М4251</t>
  </si>
  <si>
    <t>Насос К 45/55 (80-50-200) дв.160</t>
  </si>
  <si>
    <t>М0978</t>
  </si>
  <si>
    <t>Насос погружной</t>
  </si>
  <si>
    <t>ММ0004030</t>
  </si>
  <si>
    <t>Насос ЦНСГ 13/175(18,5*3000)</t>
  </si>
  <si>
    <t>ММ0003787</t>
  </si>
  <si>
    <t>Насосный агрегат КС 20-50 инв. 5101</t>
  </si>
  <si>
    <t>ММ00001162</t>
  </si>
  <si>
    <t>НАТРИЙ - КАТИОНОВЫЙ ФИЛЬТР инв. 0993</t>
  </si>
  <si>
    <t>ММ00000144</t>
  </si>
  <si>
    <t>НАТРИЙ - КАТИОНОВЫЙ ФИЛЬТР инв. 0994</t>
  </si>
  <si>
    <t>ММ00000194</t>
  </si>
  <si>
    <t>НАТРИЙ - КАТИОНОВЫЙ ФИЛЬТР инв. 0995</t>
  </si>
  <si>
    <t>ММ00000196</t>
  </si>
  <si>
    <t>НАТРИЙ - КАТИОНОВЫЙ ФИЛЬТР инв. 0996</t>
  </si>
  <si>
    <t>М000000963</t>
  </si>
  <si>
    <t>Ограждение котельной Сельхозтехника инв. 4721</t>
  </si>
  <si>
    <t>ММ00000232</t>
  </si>
  <si>
    <t>ПАРОВОЙ НАСОС ПДВ 25-30</t>
  </si>
  <si>
    <t>М1022</t>
  </si>
  <si>
    <t>ПОДОГРЕВАТЕЛЬ ВОДЯНОЙ</t>
  </si>
  <si>
    <t>М1014</t>
  </si>
  <si>
    <t>ПОДОГРЕВАТЕЛЬ ПАРОВОДЯНОЙ</t>
  </si>
  <si>
    <t>М1020</t>
  </si>
  <si>
    <t>Пристройка Г, трансформаторная кот.Сельхозтехника</t>
  </si>
  <si>
    <t>ММ0598</t>
  </si>
  <si>
    <t>инвентаризация 2013 год</t>
  </si>
  <si>
    <t>Пункт управления задвижками воды литер Г3, кот.СХТ 8,88 кв.м.</t>
  </si>
  <si>
    <t>ММ0596</t>
  </si>
  <si>
    <t>СЕПАРАТОР  НЕПРЕРЫВНОЙ  ПРОДУВКИ</t>
  </si>
  <si>
    <t>М0970</t>
  </si>
  <si>
    <t>СЕТЕВОЙ НАСОС Д-315-50</t>
  </si>
  <si>
    <t>М1004</t>
  </si>
  <si>
    <t>Склад для хранения изоляционных материалов кот. СХТ (емкость)</t>
  </si>
  <si>
    <t>ММ0600</t>
  </si>
  <si>
    <t>инвентаризация 2013</t>
  </si>
  <si>
    <t>Склад для хранения материалов кот.СХТ (емкость)</t>
  </si>
  <si>
    <t>ММ0601</t>
  </si>
  <si>
    <t>СОЛЕРАСТВОРИТЕЛЬ (Ф 1000 )</t>
  </si>
  <si>
    <t>М1029</t>
  </si>
  <si>
    <t>Счетчик газа СГ - 16 М - 200 инв. 4246</t>
  </si>
  <si>
    <t>ММ00000140</t>
  </si>
  <si>
    <t>Счетчик газа СГ - 16 М - 200 инв. 4247</t>
  </si>
  <si>
    <t>ММ00000098</t>
  </si>
  <si>
    <t>Счетчик горячей воды  ВСТ - 100</t>
  </si>
  <si>
    <t>М2419</t>
  </si>
  <si>
    <t>Счетчик горячей воды ВСТ - 100</t>
  </si>
  <si>
    <t>М2420</t>
  </si>
  <si>
    <t>ТРАНСФОРМАТОР  ТН  400/6 инв. 0983</t>
  </si>
  <si>
    <t>М000001039</t>
  </si>
  <si>
    <t>ТРАНСФОРМАТОР  ТН 400/6 инв. 0984</t>
  </si>
  <si>
    <t>М000001040</t>
  </si>
  <si>
    <t>УСТАНОВКА  ГАЗОРЕГУЛЯТОРНАЯ (ГРУ ) инв. 1038</t>
  </si>
  <si>
    <t>ММ00000205</t>
  </si>
  <si>
    <t>Устройство защиты электродвигателя "Страж-1М"</t>
  </si>
  <si>
    <t>М5376</t>
  </si>
  <si>
    <t>ЩИТ РАСХОДОМЕРНЫЙ  ( ГАЗА )</t>
  </si>
  <si>
    <t>М0972</t>
  </si>
  <si>
    <t>ЭКОНОМАЙЗЕР   ЭБ  330-11 инв. 0976</t>
  </si>
  <si>
    <t>ММ00000222</t>
  </si>
  <si>
    <t>ЭКОНОМАЙЗЕР  БЛОК   ЭП-1808 инв. 0975</t>
  </si>
  <si>
    <t>ММ00000135</t>
  </si>
  <si>
    <t>ЭКОНОМАЙЗЕР  ЭБ-1-330  (К  КОТЛУ  ДКВР ) инв. 0977</t>
  </si>
  <si>
    <t>ММ00000032</t>
  </si>
  <si>
    <t>Аккумулятор FIAMM FG 27004</t>
  </si>
  <si>
    <t>ММ1407</t>
  </si>
  <si>
    <t>Бак для воды литера Г11 Слип</t>
  </si>
  <si>
    <t>ММ00001171</t>
  </si>
  <si>
    <t>Бак для воды литера Г12 Слип</t>
  </si>
  <si>
    <t>ММ00001172</t>
  </si>
  <si>
    <t>Барботаж</t>
  </si>
  <si>
    <t>М2982</t>
  </si>
  <si>
    <t>Вентилятор дутьевой ВД-8</t>
  </si>
  <si>
    <t>М3994</t>
  </si>
  <si>
    <t>М2991</t>
  </si>
  <si>
    <t>Гидрозатвор</t>
  </si>
  <si>
    <t>М2993</t>
  </si>
  <si>
    <t>Датчик -реле ДН-2,5</t>
  </si>
  <si>
    <t>М2995</t>
  </si>
  <si>
    <t>Датчик -реле ДН-6</t>
  </si>
  <si>
    <t>М2999</t>
  </si>
  <si>
    <t>Датчик -реле ДНТ-1</t>
  </si>
  <si>
    <t>М2996</t>
  </si>
  <si>
    <t>Датчик пламени ФД 4</t>
  </si>
  <si>
    <t>М2997</t>
  </si>
  <si>
    <t>Деаэратор ДСА 25/15</t>
  </si>
  <si>
    <t>М3000</t>
  </si>
  <si>
    <t>Деаэратор ДСА 50/25</t>
  </si>
  <si>
    <t>М3001</t>
  </si>
  <si>
    <t>Дифманометр ДМ 3583  16</t>
  </si>
  <si>
    <t>М3003</t>
  </si>
  <si>
    <t>Дымосос</t>
  </si>
  <si>
    <t>М3011</t>
  </si>
  <si>
    <t>Дымосос Д 15/5</t>
  </si>
  <si>
    <t>М3014</t>
  </si>
  <si>
    <t>ЕМКОСТЬ МОКРОГО ХРАНЕНИЯ СОЛИ инв. 0362</t>
  </si>
  <si>
    <t>ММ00000296</t>
  </si>
  <si>
    <t>ЕМКОСТЬ МОКРОГО ХРАНЕНИЯ СОЛИ инв. 0363</t>
  </si>
  <si>
    <t>ММ00000302</t>
  </si>
  <si>
    <t>Здание солевого хозяйства  литера В Слип 58,5 кв.м.</t>
  </si>
  <si>
    <t>ММ00001170</t>
  </si>
  <si>
    <t>Здание управления задвижками литера Б Слип 33,9 кв.м.</t>
  </si>
  <si>
    <t>ММ00001169</t>
  </si>
  <si>
    <t>КАБЕЛЬНАЯ ЛИНИЯ ТП-12-ТП-5 (кабель АСБ6 3х95-136 м.)</t>
  </si>
  <si>
    <t>М0432</t>
  </si>
  <si>
    <t>КАБЕЛЬНАЯ ЛИНИЯ ТП-2-ТП-5 Кабель АСБ6 3х95 140 м.)</t>
  </si>
  <si>
    <t>М0430</t>
  </si>
  <si>
    <t>Калорифер КВБ-10</t>
  </si>
  <si>
    <t>М3019</t>
  </si>
  <si>
    <t>КСД 2-004</t>
  </si>
  <si>
    <t>М3025</t>
  </si>
  <si>
    <t>Насос вакуумный тип RIP Б2173-03-CN-PE</t>
  </si>
  <si>
    <t>М3034</t>
  </si>
  <si>
    <t>Насос для взрыхления</t>
  </si>
  <si>
    <t>М3039</t>
  </si>
  <si>
    <t>Насос К 100-65-250 без эл/дв инв. 4898</t>
  </si>
  <si>
    <t>ММ00000134</t>
  </si>
  <si>
    <t>Насос паровой ПВД</t>
  </si>
  <si>
    <t>М3041</t>
  </si>
  <si>
    <t>Насос питательный</t>
  </si>
  <si>
    <t>М3044</t>
  </si>
  <si>
    <t>Насос сетевой</t>
  </si>
  <si>
    <t>М3046</t>
  </si>
  <si>
    <t>Насос сырой воды</t>
  </si>
  <si>
    <t>М3050</t>
  </si>
  <si>
    <t>Насосный агрегат К80-50-200   15квт/3000об/мин инв. 4746</t>
  </si>
  <si>
    <t>М000001228</t>
  </si>
  <si>
    <t>Насосный агрегат К80-50-200а 11квт/3000об/мин</t>
  </si>
  <si>
    <t>М4749</t>
  </si>
  <si>
    <t>ОБОРУДОВАНИЕ ГРП инв. 0361</t>
  </si>
  <si>
    <t>ММ00000164</t>
  </si>
  <si>
    <t>Охладитель отбора</t>
  </si>
  <si>
    <t>М3060</t>
  </si>
  <si>
    <t>Подогреватель деаэрированной воды 11-219-200</t>
  </si>
  <si>
    <t>ММ1842</t>
  </si>
  <si>
    <t>Подогреватель ПП2-17-7-II</t>
  </si>
  <si>
    <t>М0429</t>
  </si>
  <si>
    <t>М0428</t>
  </si>
  <si>
    <t>Подогреватель ПП6-2-2</t>
  </si>
  <si>
    <t>ММ1843</t>
  </si>
  <si>
    <t>Прибор давления газа</t>
  </si>
  <si>
    <t>М3062</t>
  </si>
  <si>
    <t>Прибор контроля пламени Ф 34</t>
  </si>
  <si>
    <t>М3064</t>
  </si>
  <si>
    <t>Прибор расхода газа</t>
  </si>
  <si>
    <t>М3065</t>
  </si>
  <si>
    <t>Регулятор Р 25</t>
  </si>
  <si>
    <t>М3067</t>
  </si>
  <si>
    <t>Теплообменник ПП2-17-7-II</t>
  </si>
  <si>
    <t>ММ1841</t>
  </si>
  <si>
    <t>Фильтр натрий-катионитовый</t>
  </si>
  <si>
    <t>М3092</t>
  </si>
  <si>
    <t>Фильтр натрий-катоинитовый</t>
  </si>
  <si>
    <t>М3098</t>
  </si>
  <si>
    <t>ЩИТ АВТОМАТИЧЕСКИЙ КОТЛА ДКВР-10 инв. 0354</t>
  </si>
  <si>
    <t>М000001029</t>
  </si>
  <si>
    <t>ЩИТ АВТОМАТИЧЕСКИЙ КОТЛА ДКВР-10 инв. 0355</t>
  </si>
  <si>
    <t>ММ00000195</t>
  </si>
  <si>
    <t>ЩИТ АВТОМАТИЧЕСКИЙ КОТЛА ДКВР-10 инв. 0357</t>
  </si>
  <si>
    <t>ММ00000273</t>
  </si>
  <si>
    <t>Щит ввода ВВ</t>
  </si>
  <si>
    <t>М3101</t>
  </si>
  <si>
    <t>ЩИТ ВВОДА ВВ инв. 0359</t>
  </si>
  <si>
    <t>ММ00000047</t>
  </si>
  <si>
    <t>Щит контрольный измерит.</t>
  </si>
  <si>
    <t>М3105</t>
  </si>
  <si>
    <t>Щит освещения ОЩВ</t>
  </si>
  <si>
    <t>М3110</t>
  </si>
  <si>
    <t>Щит релейный</t>
  </si>
  <si>
    <t>М3126</t>
  </si>
  <si>
    <t>Щит станции управления</t>
  </si>
  <si>
    <t>М3136</t>
  </si>
  <si>
    <t>Электродвигатель задвижки</t>
  </si>
  <si>
    <t>М3141</t>
  </si>
  <si>
    <t>Блок управления</t>
  </si>
  <si>
    <t>М2983</t>
  </si>
  <si>
    <t>Водосчетчик ВМГ 80</t>
  </si>
  <si>
    <t>М3448</t>
  </si>
  <si>
    <t>Водяной счетчик большой</t>
  </si>
  <si>
    <t>М2722</t>
  </si>
  <si>
    <t>ГАЗОПРОВОД НАРУЖНЫЙ инв. 0641</t>
  </si>
  <si>
    <t>ММ00000299</t>
  </si>
  <si>
    <t>Диафрагма ДБС инв.3450,3451</t>
  </si>
  <si>
    <t>М3450</t>
  </si>
  <si>
    <t>ДЫМОСОС  ДН-12 инв.0353</t>
  </si>
  <si>
    <t>М0353</t>
  </si>
  <si>
    <t>ММ0675</t>
  </si>
  <si>
    <t>Контактор КТ 6633</t>
  </si>
  <si>
    <t>М3468</t>
  </si>
  <si>
    <t>М4296</t>
  </si>
  <si>
    <t>НАРУЖНЫЙ ВОДОПРОВОД инв. 0639</t>
  </si>
  <si>
    <t>М000000924</t>
  </si>
  <si>
    <t>НАСОС  ПОДПИТОЧНЫЙ К-20/30 инв.0690</t>
  </si>
  <si>
    <t>М0690</t>
  </si>
  <si>
    <t>Насос для промывки котлов СМ 100-65-200/4</t>
  </si>
  <si>
    <t>ММ0003194</t>
  </si>
  <si>
    <t>Насос КС 20/60 подпиточный инв.3484</t>
  </si>
  <si>
    <t>М3484</t>
  </si>
  <si>
    <t>НАСОС ПОДПИТОЧНЫЙ  80/50 инв.0691</t>
  </si>
  <si>
    <t>М0691</t>
  </si>
  <si>
    <t>НАСОС ПОДПИТОЧНЫЙ К-20/30 инв.0689</t>
  </si>
  <si>
    <t>М0689</t>
  </si>
  <si>
    <t>Насосный агрегат КС 200-50 инв. 5081</t>
  </si>
  <si>
    <t>М000001230</t>
  </si>
  <si>
    <t>ПАНЕЛЬ СИЛОВАЯ  ЩО-59 №1 инв.0654</t>
  </si>
  <si>
    <t>М0654</t>
  </si>
  <si>
    <t>ПАНЕЛЬ СИЛОВАЯ  ЩО-59-1 №4 инв.0657</t>
  </si>
  <si>
    <t>М0657</t>
  </si>
  <si>
    <t>ПАНЕЛЬ СИЛОВАЯ  ЩО-59-11 №7 инв.0660</t>
  </si>
  <si>
    <t>М0660</t>
  </si>
  <si>
    <t>ПАНЕЛЬ СИЛОВАЯ  ЩО-59-11 №8 инв.0661</t>
  </si>
  <si>
    <t>М0661</t>
  </si>
  <si>
    <t>ПАНЕЛЬ СИЛОВАЯ  ЩО-59-11 №9 инв.0662</t>
  </si>
  <si>
    <t>М0662</t>
  </si>
  <si>
    <t>ПАНЕЛЬ СИЛОВАЯ  ЩО-59-2  №5 инв.0658</t>
  </si>
  <si>
    <t>М0658</t>
  </si>
  <si>
    <t>ПАНЕЛЬ СИЛОВАЯ  ЩО-59-2  №6 инв.0659</t>
  </si>
  <si>
    <t>М0659</t>
  </si>
  <si>
    <t>Панель ЩО 70-1-03 инв. 3491,3492,3493,3494</t>
  </si>
  <si>
    <t>М3491</t>
  </si>
  <si>
    <t>Прихожая</t>
  </si>
  <si>
    <t>М5004</t>
  </si>
  <si>
    <t>М0643</t>
  </si>
  <si>
    <t>ПУНКТ РАСПРЕДЕЛИТЕЛЬНЫЙ  ПР-9332-337 инв.0652</t>
  </si>
  <si>
    <t>М0652</t>
  </si>
  <si>
    <t>ПУНКТ РАСПРЕДЕЛИТЕЛЬНЫЙ  ПР-9332-338 инв.0653</t>
  </si>
  <si>
    <t>М0653</t>
  </si>
  <si>
    <t>ПУНКТ РАСПРЕДЕЛИТЕЛЬНЫЙ ПР-9332-337 инв.0651</t>
  </si>
  <si>
    <t>М0651</t>
  </si>
  <si>
    <t>Распределительный пункт</t>
  </si>
  <si>
    <t>М3500</t>
  </si>
  <si>
    <t>Редуктор БКО-50 кислород</t>
  </si>
  <si>
    <t>ММ0004159</t>
  </si>
  <si>
    <t>Редуктор БПО-5 пропан</t>
  </si>
  <si>
    <t>ММ00001118</t>
  </si>
  <si>
    <t>Солерастворитель Д-670</t>
  </si>
  <si>
    <t>М3510</t>
  </si>
  <si>
    <t>Счетчик холодной воды</t>
  </si>
  <si>
    <t>М3077</t>
  </si>
  <si>
    <t>УЗЕЛ РЕДУЦИРОВАНИЯ ГАЗА  РДУК-10 инв. 0667</t>
  </si>
  <si>
    <t>ММ00000211</t>
  </si>
  <si>
    <t>Щит автоматизации</t>
  </si>
  <si>
    <t>М3570</t>
  </si>
  <si>
    <t>Щит ОЩВ-6</t>
  </si>
  <si>
    <t>М3571</t>
  </si>
  <si>
    <t>Эл.привод к задвижке</t>
  </si>
  <si>
    <t>М3577</t>
  </si>
  <si>
    <t>ДЫМОСОС  Д-12 №1</t>
  </si>
  <si>
    <t>М0741</t>
  </si>
  <si>
    <t>ММ0622</t>
  </si>
  <si>
    <t>М000000975</t>
  </si>
  <si>
    <t>ПАНЕЛЬ СИЛОВАЯ  ЩО-59 инв. 0612</t>
  </si>
  <si>
    <t>ММ00000129</t>
  </si>
  <si>
    <t>Панель ЩО 70-1-42  инв. 3495,3496</t>
  </si>
  <si>
    <t>М3495</t>
  </si>
  <si>
    <t>Счетчик для воды ВСГН-80 Ду80 ТС</t>
  </si>
  <si>
    <t>М00001560</t>
  </si>
  <si>
    <t>Счетчик холодной воды ВСХ-20</t>
  </si>
  <si>
    <t>М4180</t>
  </si>
  <si>
    <t>УЗЕЛ РЕДУЦИРОВАНИЯ ГАЗА  РДУ К100 инв. 0611</t>
  </si>
  <si>
    <t>ММ00000209</t>
  </si>
  <si>
    <t>Автоматика безопасности котла ДКВР 10/12 № 2</t>
  </si>
  <si>
    <t>ММ1367</t>
  </si>
  <si>
    <t>Барбатер-расширитель продувочных и сбросных вод V=3 куб.м  инв.6311</t>
  </si>
  <si>
    <t>ММ00000016</t>
  </si>
  <si>
    <t>Вентилятор ВДН-10 производительностью 20000 куб.м./час стац.№5 Тема</t>
  </si>
  <si>
    <t>М3997</t>
  </si>
  <si>
    <t>Вентилятор ВДН-10 производительностью 20000 куб.м./час Тема инв. 4035</t>
  </si>
  <si>
    <t>ММ00000181</t>
  </si>
  <si>
    <t>Внутренний ливневой коллектор инв. 0083 кот. Тема (Внешний Ду300, внутренний Ду80, h=5 м.)</t>
  </si>
  <si>
    <t>ММ00000170</t>
  </si>
  <si>
    <t>ВОДОПРОВОДНЫЕ СЕТИ ОТ ВК-1 до КОТЕЛЬНОЙ</t>
  </si>
  <si>
    <t>М0078</t>
  </si>
  <si>
    <t>Воздушно-отопительный агрегат Ао-2-1</t>
  </si>
  <si>
    <t>М4005</t>
  </si>
  <si>
    <t>ГАЗОПРОВОДНЫЕ СЕТИ инв. 0082</t>
  </si>
  <si>
    <t>М000000922</t>
  </si>
  <si>
    <t>Деаэратор атмосферный ДСА 25/15 производительностью 25 куб.м./час Тема</t>
  </si>
  <si>
    <t>М4032</t>
  </si>
  <si>
    <t>Деаэратор атмосферный ДСА 50/15 производительностью 50 куб.м./час Тема</t>
  </si>
  <si>
    <t>М4023</t>
  </si>
  <si>
    <t>Дымосос Д-10 стац.№1 производительность 19600 куб.м./час Тема</t>
  </si>
  <si>
    <t>М3998</t>
  </si>
  <si>
    <t>Дымосос ДН-11,2 производительностью 19100 куб.м./час стац.№5</t>
  </si>
  <si>
    <t>М4001</t>
  </si>
  <si>
    <t>Дымосос ДН-12,5 производительностью 24200 куб.м./час  Тема инв. 0126</t>
  </si>
  <si>
    <t>ММ00000105</t>
  </si>
  <si>
    <t>Емкость резервного топлива 200 т. (Тема)</t>
  </si>
  <si>
    <t>М4004</t>
  </si>
  <si>
    <t>Калорифер</t>
  </si>
  <si>
    <t>М4006</t>
  </si>
  <si>
    <t>КАНАЛИЗАЦИОННЫЕ СЕТИ ВНУТРЕННИЕ</t>
  </si>
  <si>
    <t>М0081</t>
  </si>
  <si>
    <t>Кнопка тревожного вызова кот.Тема</t>
  </si>
  <si>
    <t>ММ0676</t>
  </si>
  <si>
    <t>Нагреватель проточный ЭВП 3-18кВт 380В</t>
  </si>
  <si>
    <t>М5063</t>
  </si>
  <si>
    <t>Насос горячей воды КМ 45/55</t>
  </si>
  <si>
    <t>М3982</t>
  </si>
  <si>
    <t>Насос исходной воды К100-80-160А G=90куб.м/ч стац.№3 инв.6302</t>
  </si>
  <si>
    <t>ММ00000139</t>
  </si>
  <si>
    <t>Насос К 45/30</t>
  </si>
  <si>
    <t>М4033</t>
  </si>
  <si>
    <t>Насос КС 12-50-СД-УХЛ 4</t>
  </si>
  <si>
    <t>ММ0002953</t>
  </si>
  <si>
    <t>Насос питательный , паровой ПВД 16/20</t>
  </si>
  <si>
    <t>М3973</t>
  </si>
  <si>
    <t>Насос питательный , паровой ПНВ 25/20</t>
  </si>
  <si>
    <t>М3972</t>
  </si>
  <si>
    <t>Насос подпиточный К 45/30</t>
  </si>
  <si>
    <t>М3986</t>
  </si>
  <si>
    <t>Насос рециркуляционный НКУ-140</t>
  </si>
  <si>
    <t>М3981</t>
  </si>
  <si>
    <t>ММ00000156</t>
  </si>
  <si>
    <t>Насос сетевой ЦН 400-105</t>
  </si>
  <si>
    <t>М3992</t>
  </si>
  <si>
    <t>Насос химический Ах2-40-25-160</t>
  </si>
  <si>
    <t>М3976</t>
  </si>
  <si>
    <t>Насос холодной воды К 20/30</t>
  </si>
  <si>
    <t>М3984</t>
  </si>
  <si>
    <t>М4012</t>
  </si>
  <si>
    <t>М3969</t>
  </si>
  <si>
    <t>ФИЛЬТР МАЗУТНЫЙ инв. 0085</t>
  </si>
  <si>
    <t>ММ00000200</t>
  </si>
  <si>
    <t>ФИЛЬТР МАЗУТНЫЙ инв. 0086</t>
  </si>
  <si>
    <t>М000001064</t>
  </si>
  <si>
    <t>ФИЛЬТР МАЗУТНЫЙ инв. 0087</t>
  </si>
  <si>
    <t>ММ00000267</t>
  </si>
  <si>
    <t>ФИЛЬТР МАЗУТНЫЙ инв. 0088</t>
  </si>
  <si>
    <t>ММ00000048</t>
  </si>
  <si>
    <t>Щит управления и автоматики котлоагрегат</t>
  </si>
  <si>
    <t>М4024</t>
  </si>
  <si>
    <t>ЭЛЕКТРОДВИГАТЕЛЬ 200 квт 1450 об/мин инв. 0089</t>
  </si>
  <si>
    <t>ММ00000288</t>
  </si>
  <si>
    <t>ЭЛЕКТРОДВИГАТЕЛЬ 200 квт 1450 об/мин инв. 0090</t>
  </si>
  <si>
    <t>ММ00000028</t>
  </si>
  <si>
    <t>Емкость 200л с системой подкачки</t>
  </si>
  <si>
    <t>ММ1482</t>
  </si>
  <si>
    <t>ММ1550</t>
  </si>
  <si>
    <t>ВОДОГРЕЙНЫЙ КОТЕЛ КСВ-1 F=40м кв инв. 0516 кот.Школа-интернат</t>
  </si>
  <si>
    <t>М000001005</t>
  </si>
  <si>
    <t>ВОДОГРЕЙНЫЙ КОТЕЛ КСВ-1 F=40м кв. инв. 0515 кот.Школа-интернат</t>
  </si>
  <si>
    <t>ММ00000269</t>
  </si>
  <si>
    <t>ВОДОГРЕЙНЫЙ КОТЕЛ КСВ-1 инв. 0514 кот.Школа-интернат</t>
  </si>
  <si>
    <t>ММ00000280</t>
  </si>
  <si>
    <t>Насос "Легенда" 40м</t>
  </si>
  <si>
    <t>М00001249</t>
  </si>
  <si>
    <t>Насос "Малыш"</t>
  </si>
  <si>
    <t>ММ1910</t>
  </si>
  <si>
    <t>Насос 3К-6</t>
  </si>
  <si>
    <t>М2954</t>
  </si>
  <si>
    <t>Насос ручной РШ25-5</t>
  </si>
  <si>
    <t>ММ0003009</t>
  </si>
  <si>
    <t>Подогреватель топлива</t>
  </si>
  <si>
    <t>ММ0003771</t>
  </si>
  <si>
    <t>Радиатор масл.электр.</t>
  </si>
  <si>
    <t>ММ00001144</t>
  </si>
  <si>
    <t>Расходомер эл."Питерфлоу РС" Ду50-72 S кл.А</t>
  </si>
  <si>
    <t>ММ1095</t>
  </si>
  <si>
    <t>ММ0003774</t>
  </si>
  <si>
    <t>ММ1849</t>
  </si>
  <si>
    <t>Баллон газовый</t>
  </si>
  <si>
    <t>М3207</t>
  </si>
  <si>
    <t>Водомер</t>
  </si>
  <si>
    <t>М2833</t>
  </si>
  <si>
    <t>Водонагреватель IR 150 V Термекс</t>
  </si>
  <si>
    <t>М00002256</t>
  </si>
  <si>
    <t>Грязевик Д-400 (ЦТП ул. Радищева)</t>
  </si>
  <si>
    <t>М000000843</t>
  </si>
  <si>
    <t>Грязевик Д-600 (ЦТП ул. Радищева)</t>
  </si>
  <si>
    <t>М000000844</t>
  </si>
  <si>
    <t>ММ00000037</t>
  </si>
  <si>
    <t>М000000846</t>
  </si>
  <si>
    <t>М000000845</t>
  </si>
  <si>
    <t>ММ0003797</t>
  </si>
  <si>
    <t>ММ0003796</t>
  </si>
  <si>
    <t>ММ0003808</t>
  </si>
  <si>
    <t>ММ0003832</t>
  </si>
  <si>
    <t>Насос 3М 65-160/9,2 отопление (Н/с ул. Моторостроителей, 11)</t>
  </si>
  <si>
    <t>ММ0003807</t>
  </si>
  <si>
    <t>ММ0003833</t>
  </si>
  <si>
    <t>ММ0003840</t>
  </si>
  <si>
    <t>ММ1847</t>
  </si>
  <si>
    <t>М000000848</t>
  </si>
  <si>
    <t>Насос заполнения К 45/45</t>
  </si>
  <si>
    <t>М000000849</t>
  </si>
  <si>
    <t>ММ0003806</t>
  </si>
  <si>
    <t>ММ0003804</t>
  </si>
  <si>
    <t>ММ0003815</t>
  </si>
  <si>
    <t>ММ0003829</t>
  </si>
  <si>
    <t>ММ0003812</t>
  </si>
  <si>
    <t>ММ0003805</t>
  </si>
  <si>
    <t>ММ0003803</t>
  </si>
  <si>
    <t>ММ0003810</t>
  </si>
  <si>
    <t>ММ0003813</t>
  </si>
  <si>
    <t>ММ0003811</t>
  </si>
  <si>
    <t>ММ0003799</t>
  </si>
  <si>
    <t>ММ0003809</t>
  </si>
  <si>
    <t>ММ0003798</t>
  </si>
  <si>
    <t>ММ0003828</t>
  </si>
  <si>
    <t>М000000850</t>
  </si>
  <si>
    <t>ММ0003820</t>
  </si>
  <si>
    <t>ММ0003794</t>
  </si>
  <si>
    <t>ММ0003793</t>
  </si>
  <si>
    <t>ММ0003842</t>
  </si>
  <si>
    <t>ММ0003827</t>
  </si>
  <si>
    <t>М000000853</t>
  </si>
  <si>
    <t>ММ0003819</t>
  </si>
  <si>
    <t>ММ0003816</t>
  </si>
  <si>
    <t>ММ0003826</t>
  </si>
  <si>
    <t>ММ0003836</t>
  </si>
  <si>
    <t>ММ0003791</t>
  </si>
  <si>
    <t>ММ0003814</t>
  </si>
  <si>
    <t>ММ0003823</t>
  </si>
  <si>
    <t>ММ0003801</t>
  </si>
  <si>
    <t>М000000847</t>
  </si>
  <si>
    <t>ММ0003800</t>
  </si>
  <si>
    <t>М000000859</t>
  </si>
  <si>
    <t>ММ0003834</t>
  </si>
  <si>
    <t>ММ0003837</t>
  </si>
  <si>
    <t>ММ0003830</t>
  </si>
  <si>
    <t>М00001799</t>
  </si>
  <si>
    <t>ММ0003838</t>
  </si>
  <si>
    <t>ММ0003818</t>
  </si>
  <si>
    <t>ММ0003817</t>
  </si>
  <si>
    <t>ММ0003792</t>
  </si>
  <si>
    <t>ММ0003789</t>
  </si>
  <si>
    <t>ММ0003825</t>
  </si>
  <si>
    <t>ММ0003788</t>
  </si>
  <si>
    <t>М000000854</t>
  </si>
  <si>
    <t>ММ0003839</t>
  </si>
  <si>
    <t>ММ0003795</t>
  </si>
  <si>
    <t>ММ0003824</t>
  </si>
  <si>
    <t>ММ0003790</t>
  </si>
  <si>
    <t>ММ1836</t>
  </si>
  <si>
    <t>ММ0003835</t>
  </si>
  <si>
    <t>ММ0003802</t>
  </si>
  <si>
    <t>ММ2388</t>
  </si>
  <si>
    <t>ММ1338</t>
  </si>
  <si>
    <t>ММ1848</t>
  </si>
  <si>
    <t>Насос ТР 65-180/2 ГВС (Н/с ул. Рапова, 15)</t>
  </si>
  <si>
    <t>ММ0003841</t>
  </si>
  <si>
    <t>ММ00000275</t>
  </si>
  <si>
    <t>М000000856</t>
  </si>
  <si>
    <t>ММ1347</t>
  </si>
  <si>
    <t>ММ1341</t>
  </si>
  <si>
    <t>ММ1343</t>
  </si>
  <si>
    <t>ММ1345</t>
  </si>
  <si>
    <t>ММ1344</t>
  </si>
  <si>
    <t>ММ1348</t>
  </si>
  <si>
    <t>ММ1346</t>
  </si>
  <si>
    <t>ММ1337</t>
  </si>
  <si>
    <t>ММ1342</t>
  </si>
  <si>
    <t>ММ1340</t>
  </si>
  <si>
    <t>Термометр контактный ТК (зонд,чехол)</t>
  </si>
  <si>
    <t>ММ2477</t>
  </si>
  <si>
    <t>Триммерная головка</t>
  </si>
  <si>
    <t>ММ0002743</t>
  </si>
  <si>
    <t>Узел учета электроэнергии ул. Лизы Чайкиной</t>
  </si>
  <si>
    <t>ММ0740</t>
  </si>
  <si>
    <t>Узел учета электроэнергии ул. Танкистов</t>
  </si>
  <si>
    <t>ММ0685</t>
  </si>
  <si>
    <t>Узел учета электроэнергии ул.Димитрова, 1</t>
  </si>
  <si>
    <t>ММ0677</t>
  </si>
  <si>
    <t>М000000867</t>
  </si>
  <si>
    <t>М000000864</t>
  </si>
  <si>
    <t>М000000857</t>
  </si>
  <si>
    <t>ММ4247</t>
  </si>
  <si>
    <t>ММ4248</t>
  </si>
  <si>
    <t>ММ4253</t>
  </si>
  <si>
    <t>ММ4252</t>
  </si>
  <si>
    <t>ММ4246</t>
  </si>
  <si>
    <t>ММ4250</t>
  </si>
  <si>
    <t>ММ4255</t>
  </si>
  <si>
    <t>ММ4256</t>
  </si>
  <si>
    <t>ММ4251</t>
  </si>
  <si>
    <t>ММ4254</t>
  </si>
  <si>
    <t>ММ4249</t>
  </si>
  <si>
    <t>Электроагрегат  ЕВ  2,5/230 S</t>
  </si>
  <si>
    <t>М000000945</t>
  </si>
  <si>
    <t>Переход ЦТП (114035)</t>
  </si>
  <si>
    <t>Переход ЦТП (114036)</t>
  </si>
  <si>
    <t>Переход ЦТП (114037)</t>
  </si>
  <si>
    <t>Переход ЦТП (114038)</t>
  </si>
  <si>
    <t>Редуктор БПО-5-4 пропан</t>
  </si>
  <si>
    <t>ММ1473</t>
  </si>
  <si>
    <t>М00002460</t>
  </si>
  <si>
    <t>М00002461</t>
  </si>
  <si>
    <t>ВВОД от Т/ТРАССЫ по ул.ВОРОШИЛОВА-38</t>
  </si>
  <si>
    <t>М0065</t>
  </si>
  <si>
    <t>ММ0003761</t>
  </si>
  <si>
    <t>ТРУБОПРОВОД КОТЕЛЬНОЙ И МАГИСТРАЛЬ инв. 0776</t>
  </si>
  <si>
    <t>ММ00000208</t>
  </si>
  <si>
    <t>Трубопроводы насосной станции инв.0699 (Сеть от насосной до роддома L83 ул. Солнечная)</t>
  </si>
  <si>
    <t>ММ00000177</t>
  </si>
  <si>
    <t>ММ0003762</t>
  </si>
  <si>
    <t>ММ0612</t>
  </si>
  <si>
    <t>инвентаризация 01.11.2013</t>
  </si>
  <si>
    <t>Насос КМ80-50-200 (ЦТП ул.Целинная д.53-А) участок транспортировки т/э п. Волжский</t>
  </si>
  <si>
    <t>ММ0613</t>
  </si>
  <si>
    <t>ММ00000141</t>
  </si>
  <si>
    <t>Редуктор кислородный БКО-50-4</t>
  </si>
  <si>
    <t>ММ00001117</t>
  </si>
  <si>
    <t>ММ0594</t>
  </si>
  <si>
    <t>Узел учета электроэнергии в ТП-163 на здание слесарной мастерской по адресу: ул.Вяземского, д.9а</t>
  </si>
  <si>
    <t>ММ2514</t>
  </si>
  <si>
    <t>Электроконвектор NOBO NFC4S (электрический обогреватель)</t>
  </si>
  <si>
    <t>ММ1856</t>
  </si>
  <si>
    <t>Манометр МТП 100 16 кгс /см2</t>
  </si>
  <si>
    <t>М-3955</t>
  </si>
  <si>
    <t>Мастерская дежурных электромонтеров  Переборы ул.Костычева 20</t>
  </si>
  <si>
    <t>ММ00000171</t>
  </si>
  <si>
    <t>Счетчик Меркурий</t>
  </si>
  <si>
    <t>М-2339</t>
  </si>
  <si>
    <t>Счетчик электрический</t>
  </si>
  <si>
    <t>М-3623</t>
  </si>
  <si>
    <t>ММ2515</t>
  </si>
  <si>
    <t>М0534</t>
  </si>
  <si>
    <t>М0535</t>
  </si>
  <si>
    <t>ММ2443</t>
  </si>
  <si>
    <t>Количество</t>
  </si>
  <si>
    <t>Тепловая сеть от теплового источника котельной ГЭС</t>
  </si>
  <si>
    <t>Сеть горячего водоснабжения от теплового источника котельной ГЭС</t>
  </si>
  <si>
    <t>Тепловые сети котельной "Магма" и "Рыбинскхлеб"</t>
  </si>
  <si>
    <t>Тепловые сети котельной "Софья Перовская"</t>
  </si>
  <si>
    <t>Тепловые сети котельной "Мариевка"</t>
  </si>
  <si>
    <t>Ввод горячего водоснабжения ул.Серафимовича, д.9             2Ду50 14м</t>
  </si>
  <si>
    <t>Тепловой ввод ул.Серафимовича, д.9             2Ду50 54м</t>
  </si>
  <si>
    <t>Тепловой ввод ул.Железнодорожная, д.33в     2Ду57 6м</t>
  </si>
  <si>
    <t>Тепловой ввод Шоссейный пер., д.1а             2Ду50 10м</t>
  </si>
  <si>
    <t>Тепловой ввод ул.Пилоставная, д.6 2 Ду65 40м</t>
  </si>
  <si>
    <t>Тепловой ввод ул.Попова, д.17 2Ду50 15м</t>
  </si>
  <si>
    <t>Ввод горячего водоснабжения ул.Нефтяников, д.24 2Ду50 7м</t>
  </si>
  <si>
    <t>Тепловой ввод ул.Нефтяников, д.24 2Ду70 7м</t>
  </si>
  <si>
    <t>Тепловой ввод ул.Нефтяников, д.7 2Ду25 15м</t>
  </si>
  <si>
    <t>Тепловой ввод ул.Нефтяников, д.9 2Ду50 32м</t>
  </si>
  <si>
    <t xml:space="preserve"> Теплотрасса ул. Элеватор д.3а</t>
  </si>
  <si>
    <t>Котельная "Школа № 12"</t>
  </si>
  <si>
    <t>6563</t>
  </si>
  <si>
    <t>6591</t>
  </si>
  <si>
    <t>Котел  на биотопливе ( древесная щепа фракции G30 )  Р=424.2 - 210кВт Firematic 201 Bio Control</t>
  </si>
  <si>
    <t>Насос циркуляционный  Grundfos MAGNA серии 200 марка UPS-65х120 F (230В)</t>
  </si>
  <si>
    <t>Насос циркуляционный  Grundfos TYPE марка UPS 25-60</t>
  </si>
  <si>
    <t>Расширительный мембранный бак V= 600л Flexcon M600</t>
  </si>
  <si>
    <t>Трубопроводы внутренние</t>
  </si>
  <si>
    <t>6590</t>
  </si>
  <si>
    <t>Буферная аккумулирующая емкость V= 3000л</t>
  </si>
  <si>
    <t>Наименование объекта</t>
  </si>
  <si>
    <t>Кадастровый номер</t>
  </si>
  <si>
    <t>Остаточная (балансовая) стоимость</t>
  </si>
  <si>
    <t>Концедент</t>
  </si>
  <si>
    <t>Концессионер</t>
  </si>
  <si>
    <t xml:space="preserve">Глава городского округа город Рыбинск </t>
  </si>
  <si>
    <t>Генеральный директор</t>
  </si>
  <si>
    <t>Субъект</t>
  </si>
  <si>
    <t>Ярославская область</t>
  </si>
  <si>
    <t xml:space="preserve">Губернатор области </t>
  </si>
  <si>
    <t>ООО "Рыбинская генерация"</t>
  </si>
  <si>
    <t>Приложение 1
к Концессионному соглашению
от «____» ___________ 201_ года №  ____</t>
  </si>
  <si>
    <t>Прочее имущество, неразрывно связанное с объектом недвижимости</t>
  </si>
  <si>
    <t>152930, Ярославская обл., 
Рыбинский р-н, г. Рыбинск, Юго-западная промышленная зона, тер. 3</t>
  </si>
  <si>
    <t>152900, Ярославская обл., 
Рыбинский р-н, г. Рыбинск, 
ул. Орджоникидзе, д. 37</t>
  </si>
  <si>
    <t>152925, Ярославская обл., 
Рыбинский р-н, г. Рыбинск, 
ул. Бабушкина, д.13а</t>
  </si>
  <si>
    <t>152917, Ярославская обл., 
Рыбинский р-н, г. Рыбинск, 
ул. Вяземского, д. 9б</t>
  </si>
  <si>
    <t>152915, Ярославская обл., 
Рыбинский р-н, г. Рыбинск, 
ул. Грекова, д. 40</t>
  </si>
  <si>
    <t>152916, Ярославская обл., 
Рыбинский р-н, г. Рыбинск, 
проспект 50 лет Октября, д. 60</t>
  </si>
  <si>
    <t>152908, Ярославская обл., 
Рыбинский р-н, г. Рыбинск, 
Ярославский тракт, д. 70</t>
  </si>
  <si>
    <t>152908, Ярославская обл., 
Рыбинский р-н, г. Рыбинск, 
Ярославский тракт, д. 72</t>
  </si>
  <si>
    <t>152900, Ярославская обл., 
Рыбинский р-н, г. Рыбинск, 
ул. Восточная, д. 8</t>
  </si>
  <si>
    <t>152912, Ярославская обл., 
Рыбинский р-н, г. Рыбинск, 
ул. Академика Губкина, д. 50</t>
  </si>
  <si>
    <t>152915, Ярославская обл., 
Рыбинский р-н, г. Рыбинск, 
ул. 1-я Выборгская, д. 72</t>
  </si>
  <si>
    <t>152906, Ярославская обл., 
Рыбинский р-н, г. Рыбинск, 
ул. Сакко и Ванцетти, д. 34</t>
  </si>
  <si>
    <t>152908, Ярославская обл., 
Рыбинский р-н, г. Рыбинск, 
ул. Механизации, д. 24</t>
  </si>
  <si>
    <t>152909, Ярославская обл., 
Рыбинский р-н, г. Рыбинск, 
ул. Пятилетки, д. 70</t>
  </si>
  <si>
    <t>152919, Ярославская обл., 
Рыбинский р-н, г. Рыбинск, 
ул. Софьи Перовской, д. 2</t>
  </si>
  <si>
    <t>152901, Ярославская обл., 
Рыбинский р-н, г. Рыбинск, 
ул. Стоялая, д. 19</t>
  </si>
  <si>
    <t>152915, Ярославская обл., 
Рыбинский р-н, г. Рыбинск, 
ул. Полиграфская, д. 1</t>
  </si>
  <si>
    <t>152935, Ярославская обл., 
Рыбинский р-н, г. Рыбинск, 
ул. Моторостроителей, д. 27</t>
  </si>
  <si>
    <t>152909, Ярославская обл., 
Рыбинский р-н, г. Рыбинск, 
ул. Академика Павлова, д. 35</t>
  </si>
  <si>
    <t>152906, Ярославская обл., 
Рыбинский р-н, г. Рыбинск, 
ул. Свердлова, д. 26</t>
  </si>
  <si>
    <t>152900, Ярославская обл., 
Рыбинский р-н, г. Рыбинск, 
ул. Элеватор, д. 3а</t>
  </si>
  <si>
    <t>152900, Ярославская обл., 
Рыбинский р-н, г. Рыбинск, 
ул. Пароходная, д. 55а</t>
  </si>
  <si>
    <t>152931, Ярославская обл., 
Рыбинский р-н, г. Рыбинск, 
ул. Фурманова, д. 1</t>
  </si>
  <si>
    <t>152931, Ярославская обл., 
Рыбинский р-н, г. Рыбинск, 
ул. Черкасова, д. 3</t>
  </si>
  <si>
    <t>152934, Ярославская обл., 
Рыбинский р-н, г. Рыбинск, 
ул. Радищева, д. 36</t>
  </si>
  <si>
    <t>152912, Ярославская обл., 
Рыбинский р-н, г. Рыбинск, 
ул. Рапова, д. 15</t>
  </si>
  <si>
    <t>152900, Ярославская обл., 
Рыбинский р-н, г. Рыбинск, 
ул. Чкалова, д. 80</t>
  </si>
  <si>
    <t>152900, Ярославская обл., 
Рыбинский р-н, г. Рыбинск, 
ул. Кирова</t>
  </si>
  <si>
    <t>152931, Ярославская обл., 
Рыбинский р-н, г. Рыбинск, 
ул. Плеханова, д. 41</t>
  </si>
  <si>
    <t>152931, Ярославская обл., 
Рыбинский р-н, г. Рыбинск, 
ул. Плеханова, д. 38</t>
  </si>
  <si>
    <t>152935, Ярославская обл., 
Рыбинский р-н, г. Рыбинск, 
ул. Моторостроителе, д. 21</t>
  </si>
  <si>
    <t>152903, Ярославская обл., 
Рыбинский р-н, г. Рыбинск, 
ул. Чкалова, д. 69</t>
  </si>
  <si>
    <t>152934, Ярославская обл., 
Рыбинский р-н, г. Рыбинск, 
ул. Плеханова, д. 33</t>
  </si>
  <si>
    <t>152912, Ярославская обл., 
Рыбинский р-н, г. Рыбинск, 
ул. Зои Космодемьянской</t>
  </si>
  <si>
    <t>152900,Ярославская обл., 
Рыбинский р-н, г. Рыбинск, 
ул. Лизы Чайкиной</t>
  </si>
  <si>
    <t>152900, Ярославская обл., 
Рыбинский р-н, г. Рыбинск, 
ул. Рапова</t>
  </si>
  <si>
    <t>152912, Ярославская обл., 
Рыбинский р-н, г. Рыбинск, 
ул. Танкистов</t>
  </si>
  <si>
    <t>152935, Ярославская обл., 
Рыбинский р-н, г. Рыбинск, 
ул. Моторостроителей, д. 21</t>
  </si>
  <si>
    <t>152935, Ярославская обл., 
Рыбинский р-н, г. Рыбинск, 
ул. Моторостроителей, д. 11</t>
  </si>
  <si>
    <t>152931, Ярославская обл., 
Рыбинский р-н, г. Рыбинск</t>
  </si>
  <si>
    <t>152900, Ярославская обл., 
Рыбинский р-н, г. Рыбинск, 
ул. Авиационная</t>
  </si>
  <si>
    <t>152903 Ярославская обл., 
Рыбинский р-н, г. Рыбинск, 
ул. Димитрова</t>
  </si>
  <si>
    <t>152931, Ярославская обл., 
Рыбинский р-н, г. Рыбинск, 
ул. Фурманова</t>
  </si>
  <si>
    <t>152900, Ярославская обл., 
Рыбинский р-н, г. Рыбинск</t>
  </si>
  <si>
    <t>152934, Ярославская обл., 
Рыбинский р-н, г. Рыбинск, 
ул. Ломоносова/Карякинская, д. 49/10</t>
  </si>
  <si>
    <t xml:space="preserve">152900, Ярославская обл., 
Рыбинский р-н, г. Рыбинск
</t>
  </si>
  <si>
    <t>152920, Ярославская обл., 
Рыбинский р-н, г. Рыбинск, 
ул. Баррикадная</t>
  </si>
  <si>
    <t>152925, Ярославская обл., 
Рыбинский р-н, г. Рыбинск, 
ул. Бабушкина, д. 13а</t>
  </si>
  <si>
    <t>152920, Ярославская обл., 
Рыбинский р-н, г. Рыбинск, 
ул. Баррикадная, д. 31</t>
  </si>
  <si>
    <t>152907, Ярославская обл., 
Рыбинский р-н, г. Рыбинск, 
ул. Солнечная</t>
  </si>
  <si>
    <t>152918, Ярославская обл., 
Рыбинский р-н, г. Рыбинск, 
ул. Максима Горького, д. 103</t>
  </si>
  <si>
    <t>152914, Ярославская обл., 
Рыбинский р-н, г. Рыбинск, 
ул. Толбухина, д. 24</t>
  </si>
  <si>
    <t>152914, Ярославская обл., 
Рыбинский р-н, г. Рыбинск, 
ул. Целинная, д. 53а</t>
  </si>
  <si>
    <t>152914, Ярославская обл., 
Рыбинский р-н, г. Рыбинск, 
Шекснинское шоссе, д. 3</t>
  </si>
  <si>
    <t>152914, Ярославская обл., 
Рыбинский р-н, г. Рыбинск, 
ул. Славского, д. 18</t>
  </si>
  <si>
    <t>152908, Ярославская обл., 
Рыбинский р-н, г. Рыбинск, 
ул. Попова</t>
  </si>
  <si>
    <t>152908, Ярославская обл., 
Рыбинский р-н, г. Рыбинск, 
ул. Пилоставная, д. 6</t>
  </si>
  <si>
    <t xml:space="preserve">152908, Ярославская обл., 
Рыбинский р-н, г. Рыбинск, 
ул. Попова, д.17 </t>
  </si>
  <si>
    <t>152916, Ярославская обл., 
Рыбинский р-н, г. Рыбинск, 
ул. Проектная</t>
  </si>
  <si>
    <t>152916, Ярославская обл., 
Рыбинский р-н, г. Рыбинск, 
ул. Костычева, д. 20</t>
  </si>
  <si>
    <t>152900, Ярославская обл., 
Рыбинский р-н, г. Рыбинск, 
ул. Блюхера</t>
  </si>
  <si>
    <t>152912, Ярославская обл., 
Рыбинский р-н, г. Рыбинск, 
ул. Баженова</t>
  </si>
  <si>
    <t>152915, Ярославская обл., 
Рыбинский р-н, г. Рыбинск, 
ул. Грекова</t>
  </si>
  <si>
    <t>152908, Ярославская обл., 
Рыбинский р-н, г. Рыбинск, 
ул. Чебышева</t>
  </si>
  <si>
    <t>152909, Ярославская обл., 
Рыбинский р-н, г. Рыбинск, 
ул. Тракторная, д. 5</t>
  </si>
  <si>
    <t>152919, Ярославская обл., 
Рыбинский р-н, г. Рыбинск, 
ул. Щепкина, д. 14</t>
  </si>
  <si>
    <t>152901 Ярославская обл., 
Рыбинский р-н, г. Рыбинск, 
ул. Волжская набережная, д. 57</t>
  </si>
  <si>
    <t>15290, Ярославская обл., 
Рыбинский р-н, г. Рыбинск, 
ул. Волжская набережная, д. 57</t>
  </si>
  <si>
    <t>152901, Ярославская обл., 
Рыбинский р-н, г. Рыбинск, 
ул. Волжская набережная, д. 57</t>
  </si>
  <si>
    <t>643,152900, Ярославская обл., 
Рыбинский р-н, г. Рыбинск, 
ул. Пароходная, д. 55а</t>
  </si>
  <si>
    <t>Электроагрегат ЕВ 12.5/230-SLE</t>
  </si>
  <si>
    <t>Аудиодомофон</t>
  </si>
  <si>
    <t>Портативный измерительный комплект Акрон-1</t>
  </si>
  <si>
    <t xml:space="preserve">Система внутреннего видеонаблюдения </t>
  </si>
  <si>
    <t>Система видеонаблюдения территории котельной "Веретье-3"</t>
  </si>
  <si>
    <t>Сервер SuperMicro SYS-6028R-TR 1</t>
  </si>
  <si>
    <t>Сервер SuperMicro SYS-6028R-TR 2</t>
  </si>
  <si>
    <t>Навес 1 передвижной для хранения металлоконструкций</t>
  </si>
  <si>
    <t>Навес 2 передвижной для хранения металлоконструкций</t>
  </si>
  <si>
    <t>Административное здание литер Б, Б1</t>
  </si>
  <si>
    <t>Гараж для а/м "Соболь"  литер Е</t>
  </si>
  <si>
    <t>ЗДАНИЕ ГАРАЖА литер В</t>
  </si>
  <si>
    <t>Пристройка бытовая к гаражам литер В1</t>
  </si>
  <si>
    <t xml:space="preserve">Система автоматической пожарной сигнализации и оповещения людей о пожаре </t>
  </si>
  <si>
    <t>ЗДАНИЕ КОТЕЛЬНОЙ</t>
  </si>
  <si>
    <t xml:space="preserve">от 06.09.2006 
№41-06/02-94 </t>
  </si>
  <si>
    <t>ДЫМОВАЯ ТРУБА</t>
  </si>
  <si>
    <t xml:space="preserve">ВНУТРЕННИЕ АВТОДОРОГИ КОТ-Й </t>
  </si>
  <si>
    <t xml:space="preserve">Узел учета тепловой энергии котельная </t>
  </si>
  <si>
    <t xml:space="preserve">Частотный преобразователь на дымосос к/а № 1 </t>
  </si>
  <si>
    <t xml:space="preserve">Частотный преобразователь на дымосос к/а № 2 </t>
  </si>
  <si>
    <t>ЩИТ "УПРАВЛ.ВСПОМОГАТ.ОБОРУДОВ.
"КРИСТАЛЛ"</t>
  </si>
  <si>
    <t>Система видеонаблюдения</t>
  </si>
  <si>
    <t>Бак-мерник серной кислоты</t>
  </si>
  <si>
    <t xml:space="preserve">АПС и  система оповещения людей о пожаре и определение категории пожарной безопасности в котельной </t>
  </si>
  <si>
    <t xml:space="preserve">Насос ВВН1-12 с электродвигателем </t>
  </si>
  <si>
    <t xml:space="preserve">Насос НД 2,5  1000/16 К   14В </t>
  </si>
  <si>
    <t xml:space="preserve">Насос сетевой 1Д630-90 </t>
  </si>
  <si>
    <t xml:space="preserve">Насос сетевой СЭ-800-100-11  </t>
  </si>
  <si>
    <t xml:space="preserve">Подогреватель водоводяной 3-х секционный ВВП 316-325-4000 ст. №1 </t>
  </si>
  <si>
    <t xml:space="preserve">Система регистр. параметров к/а №1,2,3 </t>
  </si>
  <si>
    <t xml:space="preserve">Система учета тепла </t>
  </si>
  <si>
    <t xml:space="preserve">Станция управления летними насосами </t>
  </si>
  <si>
    <t xml:space="preserve">Станция управления насосом декарбонизированной воды котельной </t>
  </si>
  <si>
    <t xml:space="preserve">Тепловая завеса на вход в котельную  </t>
  </si>
  <si>
    <t xml:space="preserve">Теплообменник исходной воды 3-х секционный (секция №16 ПВ1 325*4-Г-1,0-28,49-Т) </t>
  </si>
  <si>
    <t>Канализация ливневая котельной</t>
  </si>
  <si>
    <t>Наружное освещение котельной</t>
  </si>
  <si>
    <t>Отопительная система котельной</t>
  </si>
  <si>
    <t>П/Х водопровод котельной</t>
  </si>
  <si>
    <t>Телефонные сети котельной</t>
  </si>
  <si>
    <t>Дымовая труба котельной</t>
  </si>
  <si>
    <t>Мазутное хозяйство котельной, лит.Г4</t>
  </si>
  <si>
    <t>Ограждение охранное котельной</t>
  </si>
  <si>
    <t>Территория котельной</t>
  </si>
  <si>
    <t>Хранилище кислоты котельной (поддон,укрытие)</t>
  </si>
  <si>
    <t>Аккумуляторный бак котельной</t>
  </si>
  <si>
    <t>Бак мерник котельной</t>
  </si>
  <si>
    <t>ТРУБОПРОВОДЫ КОТЕЛЬНОЙ</t>
  </si>
  <si>
    <t>Устройство плавного пуска сетевого насоса № 4 котельной</t>
  </si>
  <si>
    <t>Установка частотного регулирования подпиточных насосов котельной</t>
  </si>
  <si>
    <t>от 26.04.2010 
№41-06/05-378</t>
  </si>
  <si>
    <t>от 06.09.2006
№41-06/02-94</t>
  </si>
  <si>
    <t>от 06.09.2006 
№41-06/02-94 
(для кислоты, цилиндрический, вертикальный 
1 куб. метр)</t>
  </si>
  <si>
    <t>Ворота въездные котельной</t>
  </si>
  <si>
    <t>Вихревой эл.преоб. счётчик ВЭПС-300-ПБ-3</t>
  </si>
  <si>
    <t xml:space="preserve">ВОДОПОДОГРЕВАТЕЛЬ 2952 ОСТ 16/2С </t>
  </si>
  <si>
    <t xml:space="preserve">ВОДОПОДОГРЕВАТЕЛЬ ТУ21-26-272 </t>
  </si>
  <si>
    <t xml:space="preserve">ГАЗОРАСПРЕДЕЛИТЕЛЬНАЯ УСТАНОВКА </t>
  </si>
  <si>
    <t xml:space="preserve">ГАЗОХОД КОТЛА  № 1 </t>
  </si>
  <si>
    <t xml:space="preserve">ГАЗОХОД КОТЛА  № 3 </t>
  </si>
  <si>
    <t xml:space="preserve">ДЕАЭРАТОРНАЯ КОЛОНКА №1 </t>
  </si>
  <si>
    <t xml:space="preserve">ГАЗОХОД КОТЛА № 2 </t>
  </si>
  <si>
    <t>Узел учета расхода газа ( Метран -100 -4 шт., Вычислитель ВКГ-2 - 1 шт.) котельной</t>
  </si>
  <si>
    <t>Узел учета электроэнергии (Меркурий -230 - 8 шт., трансформаторы тока - 24 шт.) котельной</t>
  </si>
  <si>
    <t>Автоматизированная система управления паровым котлом ДКВР-2,5 ст.3  котельной</t>
  </si>
  <si>
    <t>Автоматика безопасности котла ДКВР 2,5/13 № 3 котельной</t>
  </si>
  <si>
    <t>Вентилятор дутьевой ВДН-10 с электродвигателем котельной</t>
  </si>
  <si>
    <t>Вентилятор ВДН №8 для котла ДКВР 2,5/13 №3 котельной</t>
  </si>
  <si>
    <t>Вентилятор ВДН №8 котельной</t>
  </si>
  <si>
    <t>Вентилятор ВДН-10 котельной</t>
  </si>
  <si>
    <t>Насос 1Д 315-71 с дв. 110 кВт. котельной</t>
  </si>
  <si>
    <t>Насос 38-176 с электродвигателем 37 кВт. Котельной</t>
  </si>
  <si>
    <t>Насос сетевой 1Д315-71 с/дв.110 кВт №1 котельной</t>
  </si>
  <si>
    <t>Насос сетевой 1Д315-71 с/дв.110 кВт №2 котельной</t>
  </si>
  <si>
    <t>Насосный агрегат ЦНСГ 13-175 с эл/дв. 18,5 кВт-3000 об/мин котельной</t>
  </si>
  <si>
    <t>Подогреватель водоводяной 2-х секционный 325х4-1,0 ст. №1 котельной</t>
  </si>
  <si>
    <t>Подогреватель пароводяной ПП1-53-0,7-IV зав.№ 82  котельной</t>
  </si>
  <si>
    <t>Подогреватель ПП1-53-07-4 ст.№ 2 котельной</t>
  </si>
  <si>
    <t>Подогреватель ПП1-53,9-0,7-4 котельной</t>
  </si>
  <si>
    <t xml:space="preserve">Пожарная сигнализация  котельной </t>
  </si>
  <si>
    <t>Станция управления сетевыми насосами № 1 и № 2 котельной</t>
  </si>
  <si>
    <t>Теплообменник ПВ1-325*4-Г-1,0-28,49-Т 2-х секционный котельной</t>
  </si>
  <si>
    <t>Узел учета тепловой энергии котельной</t>
  </si>
  <si>
    <t xml:space="preserve">Забор котельной </t>
  </si>
  <si>
    <t xml:space="preserve">Труба дымовая кирпичная котельной </t>
  </si>
  <si>
    <t xml:space="preserve">Кнопка тревожного вызова </t>
  </si>
  <si>
    <t>Насос КМ 65-50-160 котельной</t>
  </si>
  <si>
    <t>Здание газораспределительного пункта лит. Д</t>
  </si>
  <si>
    <t xml:space="preserve">Здание котельной </t>
  </si>
  <si>
    <t xml:space="preserve">Здание насосной присадки № 113 </t>
  </si>
  <si>
    <t xml:space="preserve">Здание насосной, сооружение № 61 </t>
  </si>
  <si>
    <t xml:space="preserve">Здание под задвижки </t>
  </si>
  <si>
    <t xml:space="preserve">Мазутное хозяйство лит. В,В1 </t>
  </si>
  <si>
    <t>Автоматизированная система управления паровым котлом ДКВР-10/13 ст.№3 котельной</t>
  </si>
  <si>
    <t>Автоматика котла ДКВР 10/13 № 3 котельной</t>
  </si>
  <si>
    <t>Автоматика по уровню воды на к/а ДКВР 10/13 ст. 2  котельной</t>
  </si>
  <si>
    <t>Автоматика управления деаэраторами котельная</t>
  </si>
  <si>
    <t>Бак для промывки фильтров котельной</t>
  </si>
  <si>
    <t xml:space="preserve">Газорегуляторная установка ГРУ  </t>
  </si>
  <si>
    <t xml:space="preserve">Газорегуляторный пункт ГРП-95 </t>
  </si>
  <si>
    <t xml:space="preserve">Насос АНС60 с/дв.4кВт  </t>
  </si>
  <si>
    <t xml:space="preserve">Насос исходной воды Д320/50 №3 с электродвигателем </t>
  </si>
  <si>
    <t xml:space="preserve">Насос паровой ПДВ 25/20В  </t>
  </si>
  <si>
    <t xml:space="preserve">Насос питательный ЦНСГ 60-198 с электродвигателем </t>
  </si>
  <si>
    <t xml:space="preserve">Насос подпиточный Д320-50 </t>
  </si>
  <si>
    <t>Насос сетевой СЭ 800-100-11</t>
  </si>
  <si>
    <t>Оборудование зд. 80 промплощадки Волжский - силовой транформатор ТМЗ-1000/6</t>
  </si>
  <si>
    <t>Оборудование зд.80 промплощадки Волжский (ячейки КСО-266 5шт, КСО-2УМ 11шт.)</t>
  </si>
  <si>
    <t>Подогреватель пароводяной ПП 1-21-0,2-2 (нержавейка)</t>
  </si>
  <si>
    <t>Пожарная сигнализация  котельной</t>
  </si>
  <si>
    <t>Преобразователь частоты на сетевой насос № 1</t>
  </si>
  <si>
    <t>Сетевая летняя установка: подогреватель ПП 0,8-2 2шт., охладит конденсата ПВ1-273*4-Г-1,0-20,56-Т 4шт.</t>
  </si>
  <si>
    <t xml:space="preserve">Станция управления подпиточными насосами </t>
  </si>
  <si>
    <t xml:space="preserve">Станок токарно-винторезный модель 163 (ДИП 300) </t>
  </si>
  <si>
    <t xml:space="preserve">Узел учета газа </t>
  </si>
  <si>
    <t>Узел учета холодной воды</t>
  </si>
  <si>
    <t>Бак взрыхления  в помещении лит.А4; 
металлический 50 куб.м.</t>
  </si>
  <si>
    <t>Бак декарбонизированной воды - 3ед., 
объем 25.куб.м.</t>
  </si>
  <si>
    <t xml:space="preserve">Емкость для хранения серной кислоты </t>
  </si>
  <si>
    <t>Емкость для хранения серной кислоты</t>
  </si>
  <si>
    <t xml:space="preserve">Резервуар мазутный 2000 куб.м </t>
  </si>
  <si>
    <t xml:space="preserve">Труба дымовая ж/б 80м </t>
  </si>
  <si>
    <t xml:space="preserve">Труба котельной 100м </t>
  </si>
  <si>
    <t>Бак для промывки фильтров</t>
  </si>
  <si>
    <t xml:space="preserve">от 06.09.2006
№41-06/02-94 </t>
  </si>
  <si>
    <t>от 16.09.2010
№41-06/08-736</t>
  </si>
  <si>
    <t xml:space="preserve">от 26.04.2010
№41-06/08-378 </t>
  </si>
  <si>
    <t>Электродвигатель осинхронный А-114-4М</t>
  </si>
  <si>
    <t>Экономайзер ЭП1-330 поверхность нагрева 330,4 кв. м. стац. № 1 (на каждые 100 кв.м.)</t>
  </si>
  <si>
    <t>Щит автоматики ЩК-2</t>
  </si>
  <si>
    <t>Здание котельной</t>
  </si>
  <si>
    <t xml:space="preserve">Теплообменник пластинчатый ТИ18Р-1-161 </t>
  </si>
  <si>
    <t xml:space="preserve">Теплообменник сетевой РОСВЕП GXD-042-70860-01 </t>
  </si>
  <si>
    <t xml:space="preserve">ЗДАНИЕ КОТЕЛЬНОЙ </t>
  </si>
  <si>
    <t>Здание мазутного хозяйства лит Б - 37,2кв.м.</t>
  </si>
  <si>
    <t xml:space="preserve">Склад для хранения материалов ( труба, изоляция ) </t>
  </si>
  <si>
    <t xml:space="preserve">Автоматическая пожарная сигнализация котельной </t>
  </si>
  <si>
    <t>Автоматизированная система управления водогрейным котлом ТВГМ-30</t>
  </si>
  <si>
    <t xml:space="preserve">Насос КМ100-65-200 </t>
  </si>
  <si>
    <t xml:space="preserve">Подогреватель водоводяной 16-325-4000 </t>
  </si>
  <si>
    <t xml:space="preserve">Подогреватель пароводяной ПП2-9-7 II № 1 </t>
  </si>
  <si>
    <t xml:space="preserve">Подогреватель пароводяной ПП2-9-7 II № 2 </t>
  </si>
  <si>
    <t xml:space="preserve">Система доступа и видеонаблюдения </t>
  </si>
  <si>
    <t>Станция управления питательным насосом № 2</t>
  </si>
  <si>
    <t xml:space="preserve">Узел учета тепловой энергии </t>
  </si>
  <si>
    <t xml:space="preserve">Частотный преобразователь на дымосос к/а № 3 </t>
  </si>
  <si>
    <t xml:space="preserve">ДЫМОВАЯ ТРУБА  </t>
  </si>
  <si>
    <t>Ограждение котельной с северо-восточной стороны</t>
  </si>
  <si>
    <t>Ограждение котельной   с западной стороны</t>
  </si>
  <si>
    <t xml:space="preserve">Бак для воды пластмассовый V=250 литров  </t>
  </si>
  <si>
    <t xml:space="preserve">ГАЗОЗАМЕРНЫЙ ПУНКТ  </t>
  </si>
  <si>
    <t>ДРЕНАЖНАЯ КАНАЛИЗАЦИЯ от КД-1 до КОТЕЛЬНОЙ</t>
  </si>
  <si>
    <t>КАНАЛИЗАЦИЯ ХОЗ-ФЕКАЛЬН. от ФК-2 до до КОТЕЛЬНОЙ</t>
  </si>
  <si>
    <t xml:space="preserve">Насос кислотный К 8 </t>
  </si>
  <si>
    <t>ПРОМ-ЛИВНЕВ.КАНАЛИЗАЦ.от КЛ-2 до КОЛЛЕКТОРА</t>
  </si>
  <si>
    <t>Склад лакокрасочных материалов 11,5кв.м.</t>
  </si>
  <si>
    <t>Нежилое помещение I (котельная) литер Д, Д1</t>
  </si>
  <si>
    <t xml:space="preserve">Автоматизированная система управления водогрейным котлом КВГ (xweb)  </t>
  </si>
  <si>
    <t xml:space="preserve">от 26.04.2010
№ 41-06/08-378 </t>
  </si>
  <si>
    <t>поступил из казны 07.07.2011</t>
  </si>
  <si>
    <t>Автоматика безопасности котла КВГ 1.1-95 №1</t>
  </si>
  <si>
    <t>Подогреватель водоводяной 4-х секционный ВВП №09-168-2000 (ГВС)</t>
  </si>
  <si>
    <t>ДЫМОВАЯ ТРУБА КОТЕЛЬНОЙ</t>
  </si>
  <si>
    <t xml:space="preserve">Бак жидкого топлива V=10 куб.м.  </t>
  </si>
  <si>
    <t xml:space="preserve">Автоматика измерения уровня в баке ГВС </t>
  </si>
  <si>
    <t>Бойлерная установка котельной</t>
  </si>
  <si>
    <t xml:space="preserve">Газорегуляторная установка ГРУ </t>
  </si>
  <si>
    <t>Дымосос ДН-12,5 Л, котла № 3</t>
  </si>
  <si>
    <t xml:space="preserve">Дымосос ДН-17Х-750 с электродвигателем </t>
  </si>
  <si>
    <t xml:space="preserve">Насос подпиточный одинарный  ТР 80-400/2 А-F-A BAQE </t>
  </si>
  <si>
    <t xml:space="preserve">Насос рециркуляционный НКУ-250 с дв.45 кВт 1500 об/мин. </t>
  </si>
  <si>
    <t xml:space="preserve">от 04.03.09
№41-06/02-194  </t>
  </si>
  <si>
    <t xml:space="preserve">Насос сетевой № 1 СЭ 800-100-11 </t>
  </si>
  <si>
    <t xml:space="preserve">Насос рециркуляционный НКУ-250 с дв.45 кВт 1500 об/мин.   </t>
  </si>
  <si>
    <t xml:space="preserve">Насос сетевой №3 СЭ 800-100-11 </t>
  </si>
  <si>
    <t xml:space="preserve">Насос сетевой летний 1Д200-90а с эл.дв.75к/Вт 3000 об/мин.  </t>
  </si>
  <si>
    <t xml:space="preserve">Теплообменник исходной воды ПМКИ-316.22.100 к </t>
  </si>
  <si>
    <t xml:space="preserve">Трубопровод исходной воды в котельной  </t>
  </si>
  <si>
    <t xml:space="preserve">Узел учета отпуска тепловой энергии  </t>
  </si>
  <si>
    <t xml:space="preserve">Узел учета пара и воды  </t>
  </si>
  <si>
    <t xml:space="preserve">Узел учета холодной воды  </t>
  </si>
  <si>
    <t xml:space="preserve">Частотный преобразователь на насос СЭ 800/100 № 3  </t>
  </si>
  <si>
    <t xml:space="preserve">Бак аккумуляторный   </t>
  </si>
  <si>
    <t xml:space="preserve">от 29.09.2008
№41-06/02-757 </t>
  </si>
  <si>
    <t xml:space="preserve">Нулевая приемная емкость  </t>
  </si>
  <si>
    <t xml:space="preserve">Здание котельной  </t>
  </si>
  <si>
    <t xml:space="preserve">Автоматизированная система управления водогрейным котлом ПТВМ-30 (2) (2 вентил., 2 дымососа)  </t>
  </si>
  <si>
    <t xml:space="preserve">Автоматика безопасности котла ПТВМ-30 №1 </t>
  </si>
  <si>
    <t xml:space="preserve">Автоматика кислотных баков  </t>
  </si>
  <si>
    <t>Бак-мерник котельной</t>
  </si>
  <si>
    <t xml:space="preserve">Котел паровой ДКВР-20/13 ст.№4 зав.№ 9821 </t>
  </si>
  <si>
    <t xml:space="preserve">Насос  ГВС 1Д200-90 с дв.90кВт	  </t>
  </si>
  <si>
    <t xml:space="preserve">Насос ГВС 1Д200-90б с эл.дв.75кВт 3000 об/мин.  </t>
  </si>
  <si>
    <t xml:space="preserve">Насос 1Д315-50 холодной воды  </t>
  </si>
  <si>
    <t xml:space="preserve">Насос Д320/50 с электродвигателем   </t>
  </si>
  <si>
    <t xml:space="preserve">Насос подпиточный 1КС 20/50  </t>
  </si>
  <si>
    <t xml:space="preserve">Насос питательный ЦНСГ 60-198 с электродвигателем  </t>
  </si>
  <si>
    <t xml:space="preserve">Насос сетевой 1Д630-90 с двигателем 250кВт/1450 об.мин.  </t>
  </si>
  <si>
    <t xml:space="preserve">Насос подпиточный Кс 20-50 с э/дв 7,5 кВт 3000 об/мин  и подпиточная линия  </t>
  </si>
  <si>
    <t xml:space="preserve">Насос ЦНСГ 38-198 с электродвигателем  </t>
  </si>
  <si>
    <t xml:space="preserve">Охладитель выпара ОВА-8  </t>
  </si>
  <si>
    <t xml:space="preserve">Подогреватель водоводяной 14-273х4000  </t>
  </si>
  <si>
    <t xml:space="preserve">Подогреватель водоводяной сырой воды ПВ1-325-4-Г-1,0-28,49-Т  №2   </t>
  </si>
  <si>
    <t xml:space="preserve">Подогреватель водоводяной сырой воды ПВ1-325-4-Г-1,0-28,49-Т   </t>
  </si>
  <si>
    <t xml:space="preserve">Подогреватель хим. очищенной воды 14 ПВ1-273*4-Г-1,0-20  </t>
  </si>
  <si>
    <t xml:space="preserve">Пожарная  сигнализация котельной  </t>
  </si>
  <si>
    <t xml:space="preserve">Система доступа в котельную  </t>
  </si>
  <si>
    <t xml:space="preserve">Теплообменник ОВА-24  </t>
  </si>
  <si>
    <t xml:space="preserve">Узел учета отпуска тепла с сетевой водой  </t>
  </si>
  <si>
    <t xml:space="preserve">Узел учета природного газа  </t>
  </si>
  <si>
    <t>Электрооборудование, состоящее из ячеек № 9, 10 ПС КВ "Полиграфмаш" №3 ЗРУ 6кВ с установленным в них оборудованием</t>
  </si>
  <si>
    <t xml:space="preserve">Емкость для хранения кислоты  </t>
  </si>
  <si>
    <t>Мазутное хозяйство лит. Д, Г3, Г4, Г5, Г6, Г11 (подземная емкость 100 куб.м.), Г12 , мазутные фильтры</t>
  </si>
  <si>
    <t xml:space="preserve">Площадка для слива кислоты  </t>
  </si>
  <si>
    <t xml:space="preserve">Подогреватель пароводяной ПП  1-53-7-II  </t>
  </si>
  <si>
    <t xml:space="preserve">Насос д.320/70 декарбанизированной воды  </t>
  </si>
  <si>
    <t xml:space="preserve">Насос 2К-6 конденсатный  </t>
  </si>
  <si>
    <t xml:space="preserve">Насос  2К-6  конденсатный </t>
  </si>
  <si>
    <t xml:space="preserve">Котел № 468 (бак декарбонизированный)  </t>
  </si>
  <si>
    <t xml:space="preserve">Кнопка тревожной сигнализации </t>
  </si>
  <si>
    <t>Бокс металлический с внутренней отделкой 
(5х2,5х2,5) - вахтенная</t>
  </si>
  <si>
    <t xml:space="preserve">Здание аккумуляторной лит. В </t>
  </si>
  <si>
    <t xml:space="preserve">Здание ГРП лит. Д   </t>
  </si>
  <si>
    <t>Здание мазутно-насосной станции лит. Е</t>
  </si>
  <si>
    <t>Здание склада мокрого хранения соли, лит. Б</t>
  </si>
  <si>
    <t xml:space="preserve">Бойлерная установка </t>
  </si>
  <si>
    <t xml:space="preserve">Станция управления насосами подпиточной воды </t>
  </si>
  <si>
    <t xml:space="preserve">Аккумуляторные баки Г5 и Г6
 ( Питательная установка (1952-к)  </t>
  </si>
  <si>
    <t>оприходован в результате инвентаризации котельной "Поток"</t>
  </si>
  <si>
    <t xml:space="preserve">Газопровод центр. котельной и ГРП (1995-к)  </t>
  </si>
  <si>
    <t xml:space="preserve">постановление  №20/21 от 28.062011  </t>
  </si>
  <si>
    <t xml:space="preserve">Автоматика безопасности котла ДЕ 25/14 № 3  </t>
  </si>
  <si>
    <t xml:space="preserve">Здание солеприготовления лит. Б  </t>
  </si>
  <si>
    <t>Хозяйство мазутное котельной Призма литер В, В1, В2</t>
  </si>
  <si>
    <t xml:space="preserve">Кабельная линия 2шт 10кВ от ПС 110/10кВ "Оптика" до трансформаторной ТП 10/0,4кВ  </t>
  </si>
  <si>
    <t xml:space="preserve">Насос 1Д315-71 с эл.дв.110кВт 3000об/мин	  </t>
  </si>
  <si>
    <t xml:space="preserve">Насос конденсатный К100-80-160А  </t>
  </si>
  <si>
    <t xml:space="preserve">Насосный агрегат 1ЦНСГ 60-198 на питательной линии  </t>
  </si>
  <si>
    <t>Охладитель конденсата подогревателя ГВС водоводяной 12-219-4000 F=12 кв.м  стац. №2</t>
  </si>
  <si>
    <t>Охладитель конденсата подогревателя ГВС водоводяной 12-219-4000 F=12 кв.м  стац. №3</t>
  </si>
  <si>
    <t>Охладитель конденсата подогревателя ГВС водоводяной 12-219-4000 F=12 кв.м  стац.№1</t>
  </si>
  <si>
    <t>Охладитель конденсата ПВ1-219*2000 установки ГВС 
ст. №2 кот. Призма</t>
  </si>
  <si>
    <t>Насос питательный ЦНСГ 60/198 G=60куб.м./ч стац. №3</t>
  </si>
  <si>
    <t>Охладитель воды после сепаратора пароводяной 
ПП2-9-7-2   Sохлаждения 9,5м</t>
  </si>
  <si>
    <t xml:space="preserve">Теплообменник ГВС ПП1-53,9-0,7-4  </t>
  </si>
  <si>
    <t xml:space="preserve">Теплообменник обратки ГВС ПП2-11,4-0,2-2  </t>
  </si>
  <si>
    <t xml:space="preserve">Узел учета газа  </t>
  </si>
  <si>
    <t xml:space="preserve">Станция управления подпиточными насосами и ГВС  </t>
  </si>
  <si>
    <t xml:space="preserve">Труба дымовая железобетонная лит.Г1  </t>
  </si>
  <si>
    <t xml:space="preserve">Площадка хранения сыпучих материалов  </t>
  </si>
  <si>
    <t xml:space="preserve">Насос КМ65-50-160  </t>
  </si>
  <si>
    <t xml:space="preserve">от 26.04.2010
№41-06/05-378 </t>
  </si>
  <si>
    <t>насос КМ65-50-160 котельная "Призма" (смета сентябрь 2017)</t>
  </si>
  <si>
    <t>Насосная станция ДТ котельной психбольница</t>
  </si>
  <si>
    <t>Газорегуляторный пункт ГРПШ ул. Любимцевская</t>
  </si>
  <si>
    <t>Здание газорегуляторного пункта литер Б котельной  "Сельхозтехника"</t>
  </si>
  <si>
    <t>Насос сетевой 1Д315-50 котельной "Сельхозтехника"</t>
  </si>
  <si>
    <t>Насос ЦНСГ 38/176 котельной "Сельхозтехника"</t>
  </si>
  <si>
    <t>Насос ЦНСГ 38-176 с электродвигателем  котельной "Сельхозтехника"</t>
  </si>
  <si>
    <t>Станция управления насосами сырой воды котельной "Сельхозтехника"</t>
  </si>
  <si>
    <t>Станция управления подпиточными насосами котельной "Сельхозтехника"</t>
  </si>
  <si>
    <t>Теплообменник ГВС № 1 котельной "Сельхозтехника"</t>
  </si>
  <si>
    <t>Теплообменник ГВС № 2 котельной "Сельхозтехника"</t>
  </si>
  <si>
    <t>Теплообменник пароводяной, 2-х секционный 14-273-4</t>
  </si>
  <si>
    <t>Частотный преобразователь VFPPS1-4300PL на питательный насос котельной "Сельхозтехника"</t>
  </si>
  <si>
    <t>Частотный преобразователь котельной "Сельхозтехника" (ПН №2)</t>
  </si>
  <si>
    <t>Частотный преобразователь котельной "Сельхозтехника" (ПН №3)</t>
  </si>
  <si>
    <t>поступил 07.07.2011 из казны, акт №1288</t>
  </si>
  <si>
    <t>приказ  от 26.04.2010
№ 41-06/08-378, 
акт от 01.02.2010 
№ 6072 , ввод 16.12.03</t>
  </si>
  <si>
    <t>от 24.01.2011
№ 41-06/08-20,
акт № 11</t>
  </si>
  <si>
    <t>от 24.01.2011
№ 41-06/08-20,
акт № 12</t>
  </si>
  <si>
    <t xml:space="preserve">от 24.01.2011
№41-06/08-20 </t>
  </si>
  <si>
    <t xml:space="preserve">Гараж лит. Г </t>
  </si>
  <si>
    <t xml:space="preserve">Пожарная сигнализация  котельной  </t>
  </si>
  <si>
    <t xml:space="preserve">Подогреватель водоводяной ПВ1-168х4000  </t>
  </si>
  <si>
    <t xml:space="preserve">Подогреватель водоводяной 10-168*4000  </t>
  </si>
  <si>
    <t xml:space="preserve">Насос сетевой 1Д315/71а  </t>
  </si>
  <si>
    <t xml:space="preserve">Забор  </t>
  </si>
  <si>
    <t xml:space="preserve">Кнопка тревожнрго вызова  </t>
  </si>
  <si>
    <t>КСД 2 004Ш25 (для проверки работы котлов) инв.4296</t>
  </si>
  <si>
    <t xml:space="preserve">ПРОДУВОЧНЫЙ КОЛОДЕЦ инв.0643  и  инв.0733  </t>
  </si>
  <si>
    <t xml:space="preserve">Охранная сигнализация с выводом на ПЦН </t>
  </si>
  <si>
    <t>ЗДАНИЕ ГАЗОВОЙ КОТЕЛЬНОЙ  АО "ТЕМА"</t>
  </si>
  <si>
    <t xml:space="preserve">КОТЕЛ ВОДОГРЕЙНЫЙ  ТВГ-1.5 инв. 0608  </t>
  </si>
  <si>
    <t xml:space="preserve">Здание мазутонасосной лит. Б  </t>
  </si>
  <si>
    <t xml:space="preserve">Здание солеприготовления лит. В  </t>
  </si>
  <si>
    <t>ГРУ-1 котельной "Тема"</t>
  </si>
  <si>
    <t>ГРУ-2 котельной "Тема"</t>
  </si>
  <si>
    <t>Подогреватель пароводяной ПП1-53-7-II
котельной "Тема"</t>
  </si>
  <si>
    <t>Подогреватель пароводяной ПП1-53-7-IV 
котельной "Тема"</t>
  </si>
  <si>
    <t>Подогреватель пароводяной ПП1-53,9-0,7-4 
котельной "Тема"</t>
  </si>
  <si>
    <t>Подогреватель пароводяной ПП2-17-7-II
котельной "Тема"</t>
  </si>
  <si>
    <t>Подогреватель пароводяной ПП2-17,2-0,7-2 
котельной "Тема"</t>
  </si>
  <si>
    <t xml:space="preserve">Станция управления насосами горячей воды  </t>
  </si>
  <si>
    <t>Станция управления насосами горячей и холодной воды котельной "Тема"</t>
  </si>
  <si>
    <t xml:space="preserve">Станция управления питательным насосом №1  </t>
  </si>
  <si>
    <t xml:space="preserve">Узел учета тепловой энергии  </t>
  </si>
  <si>
    <t>Узел учета электроэнергии (Меркурий-230 2шт.)</t>
  </si>
  <si>
    <t>Частотный преобразователь SK на питательный насос № 2 ЦНСГ 38-176 инв. № 5542 котельной "Тема"</t>
  </si>
  <si>
    <t>Частотный преобразователь  (насос К100-80-160А)</t>
  </si>
  <si>
    <t xml:space="preserve">от 08.12.2010
№41-06/08-988 </t>
  </si>
  <si>
    <t>Охладитель конденсата подогревателя сет. воды водоводяной 2-х секц. F=20,3х2=40,6 кв.м. стац.№ 1</t>
  </si>
  <si>
    <t xml:space="preserve">Труба дымовая </t>
  </si>
  <si>
    <t>от 24.01.2019
№041-03-25   
(с изменением 
от 22.03.2019
№041-03-195)</t>
  </si>
  <si>
    <t xml:space="preserve">от 31.05.2013
№041-03-317 </t>
  </si>
  <si>
    <t xml:space="preserve">от 14.04.2017
№041-03-209 </t>
  </si>
  <si>
    <t>Электрооборудование и КИП котельной школы №12</t>
  </si>
  <si>
    <t xml:space="preserve">Водопровод и канализация от котельной 
до школы №12  </t>
  </si>
  <si>
    <t xml:space="preserve">Кабель от котельной до школы №12  </t>
  </si>
  <si>
    <t>Котельная автоматизированная 
на биотопливе школы №12</t>
  </si>
  <si>
    <t>Внутренняя система гидравлики (трубопровод) 
с фольгированным утеплителем</t>
  </si>
  <si>
    <t>Блочно-модульная котельная УКТ-ТПС-150</t>
  </si>
  <si>
    <t xml:space="preserve">Блочно-модульная котельная  </t>
  </si>
  <si>
    <t xml:space="preserve">Пожарная сигнализация котельной  </t>
  </si>
  <si>
    <t xml:space="preserve">Водопровод и канализация котельной  </t>
  </si>
  <si>
    <t xml:space="preserve">Газопровод среднего давления  </t>
  </si>
  <si>
    <t xml:space="preserve">Наружное электроснабжение в две кабельные линии котельной  </t>
  </si>
  <si>
    <t xml:space="preserve">Ограждение котельной  </t>
  </si>
  <si>
    <t xml:space="preserve">Труба дымовая котельной  </t>
  </si>
  <si>
    <t xml:space="preserve">Охранная автоматическая сигнализация помещения модульной котельной  </t>
  </si>
  <si>
    <t xml:space="preserve">от 26.11.2015
№041-03-725 </t>
  </si>
  <si>
    <t>152919, Ярославская обл., 
Рыбинский р-н, г. Рыбинск, 
ул. Щепкина, д. 19</t>
  </si>
  <si>
    <t>Узел учета холодной воды Метран-300 ПР-50-А-0,01-U-C-k2-П</t>
  </si>
  <si>
    <t>Насосная станция (8209-к) (Оборудование насосной)</t>
  </si>
  <si>
    <t>Виброплита бензиновая MASALTA MSR 90-4 
(Honda GX160  5,5 л/c)</t>
  </si>
  <si>
    <t>Электроагрегат комбинированный ЕВ 6.5/400-W220R со сварочным кабелем КГ-25 (60м) 
и электродержателем</t>
  </si>
  <si>
    <t xml:space="preserve">Здание насосной станции </t>
  </si>
  <si>
    <t xml:space="preserve">Здание насосной станции  </t>
  </si>
  <si>
    <t xml:space="preserve">Здание ЦТП  </t>
  </si>
  <si>
    <t xml:space="preserve">Здание ЦТП </t>
  </si>
  <si>
    <t xml:space="preserve">Кабель силовой к ТК  </t>
  </si>
  <si>
    <t xml:space="preserve">Насос EBARA ЗМ/Е  50-160 отопление  </t>
  </si>
  <si>
    <t xml:space="preserve">Насос NB 32-200/206 7,5 кВт  </t>
  </si>
  <si>
    <t>Насос К150-125-315  Тепловые сети "Сатурн-Центр"</t>
  </si>
  <si>
    <t xml:space="preserve">Насос отопления CRE 64-1-1.7.5 кВт 3*400 В  </t>
  </si>
  <si>
    <t xml:space="preserve">Теплокамера с коммерческим узлом  учета тепловой энергии </t>
  </si>
  <si>
    <t xml:space="preserve">Теплокамера с коммерческим узлом  учета тепловой энергии  </t>
  </si>
  <si>
    <t xml:space="preserve">Теплокамера с коммерческим узлом учета тепловой энергии  </t>
  </si>
  <si>
    <t xml:space="preserve">Узел регулирования ГВС в Н/С  </t>
  </si>
  <si>
    <t>Электроагрегат АД-200Г.0010002-07 
с глушителем № 4083</t>
  </si>
  <si>
    <t>Тепловая сеть "Сатурн-центр" от теплового источника котельной ПАО "ОДК-Сатурн"</t>
  </si>
  <si>
    <t xml:space="preserve">от 26.12.2008 
№41-06/02-1021 </t>
  </si>
  <si>
    <t xml:space="preserve">Клапан 1941 6 БР Д-220  </t>
  </si>
  <si>
    <t xml:space="preserve">Клапан 19421 БР Д-600  </t>
  </si>
  <si>
    <t xml:space="preserve">Насос 1К 90/20 ГВС  </t>
  </si>
  <si>
    <t xml:space="preserve">Насос 1К 90/20 отопление </t>
  </si>
  <si>
    <t xml:space="preserve">Насос 3М 65-160 отопление </t>
  </si>
  <si>
    <t xml:space="preserve">Насос 3М 50-160/7,5  ГВС  </t>
  </si>
  <si>
    <t xml:space="preserve">Насос 3М-40-125 ГВС  </t>
  </si>
  <si>
    <t xml:space="preserve">Насос IL 100/145-11/2 отопление </t>
  </si>
  <si>
    <t xml:space="preserve">Насос ГВС ветикальный многоступенчатый CR3-27-3х400 D  </t>
  </si>
  <si>
    <t xml:space="preserve">Насос Д-1250-65  </t>
  </si>
  <si>
    <t xml:space="preserve">Насос ЗМ-32-125  ГВС  </t>
  </si>
  <si>
    <t xml:space="preserve">Насос ЗМ-40-125 ГВС  </t>
  </si>
  <si>
    <t xml:space="preserve">Насос ЗМ-40-125 отопление  </t>
  </si>
  <si>
    <t xml:space="preserve">Насос ЗМ-40-160 ГВС  </t>
  </si>
  <si>
    <t xml:space="preserve">Насос ЗМ-50-125 отопление  </t>
  </si>
  <si>
    <t xml:space="preserve">Насос ЗМ-50-160 ГВС </t>
  </si>
  <si>
    <t xml:space="preserve">Насос ЗМ-50-160 отопление  </t>
  </si>
  <si>
    <t xml:space="preserve">Насос ЗМ-50-200 отопление </t>
  </si>
  <si>
    <t xml:space="preserve">Насос ЗМ-65-160 отопление </t>
  </si>
  <si>
    <t xml:space="preserve">Насос К 100-65-200  отопление </t>
  </si>
  <si>
    <t xml:space="preserve">Насос К 160/20 отопление </t>
  </si>
  <si>
    <t xml:space="preserve">Насос К 20/30 ГВС  </t>
  </si>
  <si>
    <t xml:space="preserve">Насос К 20/30 отопление </t>
  </si>
  <si>
    <t>Насос К 50/50 -30 КВт опрессовочный, 
на бассейн "Сатурн"</t>
  </si>
  <si>
    <t xml:space="preserve">служебная записка
 от 26.12.2018 № 2556 </t>
  </si>
  <si>
    <t xml:space="preserve">Насос К 50/50-200 опрессовочный  </t>
  </si>
  <si>
    <t xml:space="preserve">Насос К 80-50-200  отопление </t>
  </si>
  <si>
    <t xml:space="preserve">Насос К 90/20 ГВС </t>
  </si>
  <si>
    <t xml:space="preserve">Насос К 90/20 ГВС  </t>
  </si>
  <si>
    <t xml:space="preserve">Насос К 90/20 отопление </t>
  </si>
  <si>
    <t xml:space="preserve">Насос К 90/20 отопление  </t>
  </si>
  <si>
    <t xml:space="preserve">Насос К100х55 отопление  </t>
  </si>
  <si>
    <t xml:space="preserve">Насос К150-125-250 отопление </t>
  </si>
  <si>
    <t xml:space="preserve">Насос К90/40 отопление  </t>
  </si>
  <si>
    <t xml:space="preserve">Насос КА 50/50 опрессовочный  </t>
  </si>
  <si>
    <t xml:space="preserve">Насос КМ 100-65-200 отопление  </t>
  </si>
  <si>
    <t xml:space="preserve">Насос КМ 100-80-160  </t>
  </si>
  <si>
    <t xml:space="preserve">Насос КМ 100-80-160 отопление  </t>
  </si>
  <si>
    <t xml:space="preserve">Насос КМ 100-80-65 ГВС  </t>
  </si>
  <si>
    <t xml:space="preserve">Насос КМ 100-80-65 отопление  </t>
  </si>
  <si>
    <t xml:space="preserve">Насос КМ 50-32-125  ГВС  </t>
  </si>
  <si>
    <t xml:space="preserve">Насос КМ 65-50-160 ГВС  </t>
  </si>
  <si>
    <t xml:space="preserve">Насос КМ 65-50-160 отопление  </t>
  </si>
  <si>
    <t xml:space="preserve">Насос КМ 80-50-200  ГВС  </t>
  </si>
  <si>
    <t xml:space="preserve"> от 06.09.2006
№41-06/02-94</t>
  </si>
  <si>
    <t xml:space="preserve">Насос КМ 80-65-160 ГВС  </t>
  </si>
  <si>
    <t xml:space="preserve">Насос КМ 80-65-160 отопление  </t>
  </si>
  <si>
    <t xml:space="preserve">Насос КМ 80-65-160 с эл.дв. 7,5 кВт. ГВС  </t>
  </si>
  <si>
    <t>насос КМ 80-65-160 с электродвигателем 7,5 кВт. ГВС  Смета от 31.05.2017</t>
  </si>
  <si>
    <t xml:space="preserve">Насос КМ 80/65 отопление </t>
  </si>
  <si>
    <t xml:space="preserve">Насос КМ-80-65-160  ГВС  </t>
  </si>
  <si>
    <t xml:space="preserve">Насос КМ80-65-160 с электродвигателем 7,5 кВт  </t>
  </si>
  <si>
    <t xml:space="preserve">Насос отопления КМ 80-65-100 с эл.дв. 7,5 кВт  </t>
  </si>
  <si>
    <t xml:space="preserve">Насос отопления 3М-65-160/9,2 </t>
  </si>
  <si>
    <t xml:space="preserve">Система тревожной сигнализации  </t>
  </si>
  <si>
    <t xml:space="preserve">Система учета тепла  </t>
  </si>
  <si>
    <t xml:space="preserve">Станция управления насосами  ГВС  FDU 40-018-54CE  7.5 кВт 380BIP54 </t>
  </si>
  <si>
    <t xml:space="preserve">Станция управления насосами  ГВС FDU 40-004-20CE 0.75 кВт 380ВIP20  </t>
  </si>
  <si>
    <t xml:space="preserve">Станция управления насосами  ГВС FDU 40-006-20CE  2.2 кВт 380BIP20  </t>
  </si>
  <si>
    <t xml:space="preserve">Станция управления насосами  ГВС FDU 40-006-20CE 2.2 кВт 380BIP20  </t>
  </si>
  <si>
    <t xml:space="preserve">Станция управления насосами  отопления  FDU 40-026-54CE 11кВт 380ВIP54  </t>
  </si>
  <si>
    <t xml:space="preserve">Станция управления насосами  отопления FDU 40-006-20CE 2.2 кВт 380BIP20  </t>
  </si>
  <si>
    <t xml:space="preserve">Станция управления насосами отопления FDU 40-004-20CE 0.75 кВт 380ВIP20  </t>
  </si>
  <si>
    <t xml:space="preserve">Станция управления насосами ГВС FDU 40-004-20CE 0.75 кВт 380ВIP20 </t>
  </si>
  <si>
    <t>Участок теплотрассы от ТК у ОКБ до пр. Ленина д.160</t>
  </si>
  <si>
    <t xml:space="preserve">Щит управления насосами отопления и ГВС </t>
  </si>
  <si>
    <t xml:space="preserve">Щит управления насосами отопления и ГВС  </t>
  </si>
  <si>
    <t xml:space="preserve">Щит автоматизации  </t>
  </si>
  <si>
    <t>Участок теплотрассы через пр. Ленина до ЦТП - ул.Рапова</t>
  </si>
  <si>
    <t xml:space="preserve">ЗДАНИЕ НАСОСНОЙ СТАНЦИИ  </t>
  </si>
  <si>
    <t xml:space="preserve">Насос К160/20  </t>
  </si>
  <si>
    <t xml:space="preserve">Щит силовой ШРС1-20УЗ  </t>
  </si>
  <si>
    <t>Тепловая сеть от теплового источника котельной "Военная база"</t>
  </si>
  <si>
    <t xml:space="preserve">Насос К45/30 (ЦТП ул. Целинная д.53-А), участок трансортировки т/э  </t>
  </si>
  <si>
    <t xml:space="preserve">от 18.08.2009 
№41-06/02-925 </t>
  </si>
  <si>
    <t>смета от января 2019 (отчет Тугунова А.В. - электролаборатория)</t>
  </si>
  <si>
    <t>Тепловые сети котельной ГЭС</t>
  </si>
  <si>
    <t xml:space="preserve">Узел учета электроэнергии в ТП-151 </t>
  </si>
  <si>
    <t xml:space="preserve">Оборудование ЦТП  </t>
  </si>
  <si>
    <t xml:space="preserve">НАСОС ЦЕНТРОБЕЖНЫЙ К-80-30-200  </t>
  </si>
  <si>
    <t xml:space="preserve">НАСОС ЦЕНТРОБЕЖНЫЙ  К-80-30-200  </t>
  </si>
  <si>
    <t xml:space="preserve">Насос КМ-100-80-160 НС  </t>
  </si>
  <si>
    <t>Здание насосной станции литер Б</t>
  </si>
  <si>
    <t xml:space="preserve">Сеть отопления  </t>
  </si>
  <si>
    <t>Сеть горячего водоснабжения от теплового источника котельной "Тема"</t>
  </si>
  <si>
    <t>Емкость металлическая ГВС 75 куб. м.</t>
  </si>
  <si>
    <t>ЕМКОСТЬ МЕТАЛЛИЧЕСКАЯ резервная 100 куб. м.</t>
  </si>
  <si>
    <t xml:space="preserve">Ограждения </t>
  </si>
  <si>
    <t>Дутьевой вентилятор котла №2 ( комплект из 12 шт. )</t>
  </si>
  <si>
    <t>Дутьевой вентилятор котла №3 ( комплект из 12 шт. )</t>
  </si>
  <si>
    <t>Тягонапоромер</t>
  </si>
  <si>
    <t>Установка стабилизационной обработки подпиточной и сетевой воды системы теплоснабжения комплексонатом</t>
  </si>
  <si>
    <t>Склад реагентов, лит В   179 кв. м</t>
  </si>
  <si>
    <t>Сарай лит.Г1 32,5 кв. м</t>
  </si>
  <si>
    <t>Сарай лит.Г 32,6 кв. м</t>
  </si>
  <si>
    <t>Здание ГРП лит.Б 40,8 кв. м</t>
  </si>
  <si>
    <t>Шкаф управления дымососом ШУД-1-90 с преобразователем</t>
  </si>
  <si>
    <t xml:space="preserve">закреплены на праве хозяйственного ведения от 13.05.2013
№041-03-215 </t>
  </si>
  <si>
    <t xml:space="preserve">Подогреватель ХВО ПВ1 168*2 4-х секционный </t>
  </si>
  <si>
    <t>Здание инв.6105   555,9 кв. м</t>
  </si>
  <si>
    <t xml:space="preserve">Насос КА 50/32 опрессовочный  </t>
  </si>
  <si>
    <t>Нежилые помещения Шекснинское шоссе 3 инв.6109  264,2 кв. м</t>
  </si>
  <si>
    <t>48.1.</t>
  </si>
  <si>
    <t>47.1.</t>
  </si>
  <si>
    <t>47.2.</t>
  </si>
  <si>
    <t>46.1.</t>
  </si>
  <si>
    <t>1.1.</t>
  </si>
  <si>
    <t>1.1.1.</t>
  </si>
  <si>
    <t>2.1.</t>
  </si>
  <si>
    <t>2.1.1.</t>
  </si>
  <si>
    <t>3.1.</t>
  </si>
  <si>
    <t>1.2.1.</t>
  </si>
  <si>
    <t>2.2.</t>
  </si>
  <si>
    <t>2.3.1.</t>
  </si>
  <si>
    <t>2.3.2.</t>
  </si>
  <si>
    <t>2.3.</t>
  </si>
  <si>
    <t>2.4.</t>
  </si>
  <si>
    <t>1.2.</t>
  </si>
  <si>
    <t>2.5.</t>
  </si>
  <si>
    <t>3.2.</t>
  </si>
  <si>
    <t>3.3.</t>
  </si>
  <si>
    <t>3.4.</t>
  </si>
  <si>
    <t>4.1.</t>
  </si>
  <si>
    <t>4.2.</t>
  </si>
  <si>
    <t>4.3.</t>
  </si>
  <si>
    <t>4.4.</t>
  </si>
  <si>
    <t>4.5.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</si>
  <si>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</si>
  <si>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</si>
  <si>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</si>
  <si>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</si>
  <si>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</si>
  <si>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</si>
  <si>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</si>
  <si>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</si>
  <si>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</si>
  <si>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</si>
  <si>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</si>
  <si>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</si>
  <si>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</si>
  <si>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</si>
  <si>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</si>
  <si>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</si>
  <si>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</si>
  <si>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</si>
  <si>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</si>
  <si>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</si>
  <si>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</si>
  <si>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</si>
  <si>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</si>
  <si>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</si>
  <si>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</si>
  <si>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</si>
  <si>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</si>
  <si>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</si>
  <si>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</si>
  <si>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11.1.</t>
  </si>
  <si>
    <t>11.2.</t>
  </si>
  <si>
    <t>11.3.</t>
  </si>
  <si>
    <t>12.1.</t>
  </si>
  <si>
    <t>12.2.</t>
  </si>
  <si>
    <t>12.3.</t>
  </si>
  <si>
    <t>12.4.</t>
  </si>
  <si>
    <t>12.5.</t>
  </si>
  <si>
    <t>12.6.</t>
  </si>
  <si>
    <t>13.1.</t>
  </si>
  <si>
    <t>13.2.</t>
  </si>
  <si>
    <t>13.3.</t>
  </si>
  <si>
    <t>13.4.</t>
  </si>
  <si>
    <t>13.5.</t>
  </si>
  <si>
    <t>14.1.</t>
  </si>
  <si>
    <t>14.2.</t>
  </si>
  <si>
    <t>14.3.</t>
  </si>
  <si>
    <t>14.4.</t>
  </si>
  <si>
    <t>14.5.</t>
  </si>
  <si>
    <t>15.1.</t>
  </si>
  <si>
    <t>15.2.</t>
  </si>
  <si>
    <t>15.3.</t>
  </si>
  <si>
    <t>15.4.</t>
  </si>
  <si>
    <t>15.5.</t>
  </si>
  <si>
    <t>16.1.</t>
  </si>
  <si>
    <t>16.2.</t>
  </si>
  <si>
    <t>16.3.</t>
  </si>
  <si>
    <t>16.4.</t>
  </si>
  <si>
    <t>17.1.</t>
  </si>
  <si>
    <t>17.2.</t>
  </si>
  <si>
    <t>17.3.</t>
  </si>
  <si>
    <t>17.4.</t>
  </si>
  <si>
    <t>17.5.</t>
  </si>
  <si>
    <t>18.1.</t>
  </si>
  <si>
    <t>18.2.</t>
  </si>
  <si>
    <t>18.3.</t>
  </si>
  <si>
    <t>18.4.</t>
  </si>
  <si>
    <t>18.5.</t>
  </si>
  <si>
    <t>19.1.</t>
  </si>
  <si>
    <t>19.2.</t>
  </si>
  <si>
    <t>19.3.</t>
  </si>
  <si>
    <t>19.4.</t>
  </si>
  <si>
    <t>20.1.</t>
  </si>
  <si>
    <t>20.2.</t>
  </si>
  <si>
    <t>20.3.</t>
  </si>
  <si>
    <t>20.4.</t>
  </si>
  <si>
    <t>21.1.</t>
  </si>
  <si>
    <t>21.2.</t>
  </si>
  <si>
    <t>21.3.</t>
  </si>
  <si>
    <t>21.4.</t>
  </si>
  <si>
    <t>22.1.</t>
  </si>
  <si>
    <t>22.2.</t>
  </si>
  <si>
    <t>22.3.</t>
  </si>
  <si>
    <t>22.4.</t>
  </si>
  <si>
    <t>23.1.</t>
  </si>
  <si>
    <t>23.2.</t>
  </si>
  <si>
    <t>23.3.</t>
  </si>
  <si>
    <t>23.4.</t>
  </si>
  <si>
    <t>23.5.</t>
  </si>
  <si>
    <t>24.1.</t>
  </si>
  <si>
    <t>24.2.</t>
  </si>
  <si>
    <t>24.3.</t>
  </si>
  <si>
    <t>24.4.</t>
  </si>
  <si>
    <t>25.1.</t>
  </si>
  <si>
    <t>25.2.</t>
  </si>
  <si>
    <t>25.3.</t>
  </si>
  <si>
    <t>25.4.</t>
  </si>
  <si>
    <t>26.1.</t>
  </si>
  <si>
    <t>26.2.</t>
  </si>
  <si>
    <t>27.1.</t>
  </si>
  <si>
    <t>27.2.</t>
  </si>
  <si>
    <t>28.1.</t>
  </si>
  <si>
    <t>28.2.</t>
  </si>
  <si>
    <t>28.3.</t>
  </si>
  <si>
    <t>28.4.</t>
  </si>
  <si>
    <t>29.1.</t>
  </si>
  <si>
    <t>29.2.</t>
  </si>
  <si>
    <t>29.3.</t>
  </si>
  <si>
    <t>29.4.</t>
  </si>
  <si>
    <t>30.1.</t>
  </si>
  <si>
    <t>30.2.</t>
  </si>
  <si>
    <t>30.3.</t>
  </si>
  <si>
    <t>30.4.</t>
  </si>
  <si>
    <t>31.1.</t>
  </si>
  <si>
    <t>32.1.</t>
  </si>
  <si>
    <t>32.2.</t>
  </si>
  <si>
    <t>32.3.</t>
  </si>
  <si>
    <t>32.4.</t>
  </si>
  <si>
    <t>33.1.</t>
  </si>
  <si>
    <t>33.2.</t>
  </si>
  <si>
    <t>34.1.</t>
  </si>
  <si>
    <t>35.1.</t>
  </si>
  <si>
    <t>35.2.</t>
  </si>
  <si>
    <t>36.1.</t>
  </si>
  <si>
    <t>36.2.</t>
  </si>
  <si>
    <t>37.1.</t>
  </si>
  <si>
    <t>37.2.</t>
  </si>
  <si>
    <t>38.1.</t>
  </si>
  <si>
    <t>38.2.</t>
  </si>
  <si>
    <t>38.3.</t>
  </si>
  <si>
    <t>39.1.</t>
  </si>
  <si>
    <t>39.2.</t>
  </si>
  <si>
    <t>39.3.</t>
  </si>
  <si>
    <t>40.1.</t>
  </si>
  <si>
    <t>40.2.</t>
  </si>
  <si>
    <t>41.1.</t>
  </si>
  <si>
    <t>41.2.</t>
  </si>
  <si>
    <t>41.3.</t>
  </si>
  <si>
    <t>41.4.</t>
  </si>
  <si>
    <t>42.1.</t>
  </si>
  <si>
    <t>42.2.</t>
  </si>
  <si>
    <t>42.3.</t>
  </si>
  <si>
    <t>43.1</t>
  </si>
  <si>
    <t>44.1</t>
  </si>
  <si>
    <t>44.1.1.</t>
  </si>
  <si>
    <t>44.1.2.</t>
  </si>
  <si>
    <t>45.1.</t>
  </si>
  <si>
    <t>48.1.1.</t>
  </si>
  <si>
    <t>48.1.2.</t>
  </si>
  <si>
    <t>48.1.3.</t>
  </si>
  <si>
    <t>Насос исходной воды центробежный самовсасывающий CR15-13 фирма Grundfos</t>
  </si>
  <si>
    <t>Экономайзер ЭП1-330 поверхность нагрева 330,4 кв.м стац.№1 (на каждые 100 кв. м)</t>
  </si>
  <si>
    <t>Ввод горячего водоснабжения ул.Пилоставная, д.6 Ду50 40м, Ду32 40 м</t>
  </si>
  <si>
    <t>152915, Ярославская обл., 
Рыбинский р-н, г. Рыбинск, 
ул. Софийская</t>
  </si>
  <si>
    <t>Тепловая сеть от ТК-6005 Призма до ТК-6033 
Софийская</t>
  </si>
  <si>
    <t>152918, Ярославская обл., 
Рыбинский р-н, г. Рыбинск, 
ул. Максима Горького</t>
  </si>
  <si>
    <t xml:space="preserve">
от 19.05.2004
№41-06/02-335  (Веретье) акт № 16 
от 01.03.2004, 
от 26.04.2010
№41-06/08-378 </t>
  </si>
  <si>
    <t>инвентаризация на 01.11.2012 приказ 
№ 503 от 30.10.2012</t>
  </si>
  <si>
    <t xml:space="preserve"> 76:20:00:000400607 </t>
  </si>
  <si>
    <t>от 27.02.14
№ 041-03-192</t>
  </si>
  <si>
    <t xml:space="preserve"> </t>
  </si>
  <si>
    <t xml:space="preserve">от 30.05.19
№ 041-03-330 </t>
  </si>
  <si>
    <t>152908, Ярославская обл., 
Рыбинский р-н, г. Рыбинск</t>
  </si>
  <si>
    <t xml:space="preserve">от 27.02.13
№41-03/08-54 </t>
  </si>
  <si>
    <t xml:space="preserve">от 28.05.14
№041-03-466 </t>
  </si>
  <si>
    <t>от 26.04.10
№41-06/08-379</t>
  </si>
  <si>
    <t>152918, Ярославская обл., 
Рыбинский р-н, г. Рыбинск</t>
  </si>
  <si>
    <t>152920, Ярославская обл., 
Рыбинский р-н, г. Рыбинск</t>
  </si>
  <si>
    <t xml:space="preserve">от 28.03.16
№041-03-244 </t>
  </si>
  <si>
    <t xml:space="preserve">от 15.08.13
№041-03-508 </t>
  </si>
  <si>
    <t xml:space="preserve">от 24.03.16
№041-03-219 </t>
  </si>
  <si>
    <t xml:space="preserve">от 08.05.19
№041-03-287 </t>
  </si>
  <si>
    <t>Тепловая сеть от теплового источника 
котельной "Мариевка"</t>
  </si>
  <si>
    <t>Сеть горячего водоснабжения от теплового источника котельной "Мариевка"</t>
  </si>
  <si>
    <t>Тепловая сеть от теплового источника котельной "Тема"</t>
  </si>
  <si>
    <t>Тепловая сеть от теплового источника котельной "Стоялая"</t>
  </si>
  <si>
    <t>Тепловая сеть от теплового источника котельной "Софья Перовская"</t>
  </si>
  <si>
    <t>Сеть горячего водоснабжения от теплового источника котельной "Слип"</t>
  </si>
  <si>
    <t>Тепловая сеть от теплового источника котельной "Слип"</t>
  </si>
  <si>
    <t>Тепловая сеть от теплового источника котельной "Сельхозтехника"</t>
  </si>
  <si>
    <t>Сеть горячего водоснабжения от теплового источника котельной "Сельхозтехника"</t>
  </si>
  <si>
    <t>Тепловая сеть от теплового источника котельной "Школа-интернат"</t>
  </si>
  <si>
    <t>Сеть горячего водоснабжения от теплового источника котельной "Школа-интернат"</t>
  </si>
  <si>
    <t>Тепловая сеть от теплового источника котельной "Призма"</t>
  </si>
  <si>
    <t>Сеть горячего водоснабжения от теплового источника котельной "Призма"</t>
  </si>
  <si>
    <t>Сеть горячего водоснабжения от теплового источника котельной "Полиграф"</t>
  </si>
  <si>
    <t>Тепловая сеть от теплового источника котельной "Полиграф"</t>
  </si>
  <si>
    <t>Тепловая сеть от теплового источника котельной "Переборы"</t>
  </si>
  <si>
    <t>Тепловая сеть от теплового источника котельной "Магма"</t>
  </si>
  <si>
    <t>Сеть горячего водоснабжения от теплового источника котельной "Магма"</t>
  </si>
  <si>
    <t>Тепловая сеть от теплового источника котельной "Рыбинскхлеб"</t>
  </si>
  <si>
    <t>Сеть горячего водоснабжения от теплового источника котельной "Рыбинскхлеб"</t>
  </si>
  <si>
    <t>Тепловая сеть от теплового источника котельной "Волжский"</t>
  </si>
  <si>
    <t>Тепловая сеть от теплового источника котельной "Веретье"</t>
  </si>
  <si>
    <t>Тепловая сеть  от теплового источника котельной "Бабушкина"</t>
  </si>
  <si>
    <t>Документ-основание (приказ о передаче в хозяйственное ведение)</t>
  </si>
  <si>
    <t>24.4.1.</t>
  </si>
  <si>
    <t>№                       п/п</t>
  </si>
  <si>
    <t>Гараж лит.Г5 ул.Бабушкина 13а (бетон, ж/б перекрытие, 4,65х11,45=53,2 кв.м)</t>
  </si>
  <si>
    <t>__________________Д.В. Добряков</t>
  </si>
  <si>
    <t>__________________ Д.Ю. Миронов</t>
  </si>
  <si>
    <t>_______________________А.И. Лукашов</t>
  </si>
  <si>
    <t xml:space="preserve">Администрация городского округа города Рыбинска </t>
  </si>
  <si>
    <t>Предприятие</t>
  </si>
  <si>
    <t>МУП «Теплоэнерго»</t>
  </si>
  <si>
    <t>Исполняющий обязанности генерального директора</t>
  </si>
  <si>
    <t>__________________ С. Н. Сонин</t>
  </si>
  <si>
    <t>к Концессионному соглашению</t>
  </si>
  <si>
    <t>ПЕРЕЧЕНЬ ИМУЩЕСТВА</t>
  </si>
  <si>
    <t>Приме-чание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</si>
</sst>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.00;[Red]\-0.00"/>
    <numFmt numFmtId="166" formatCode="00000000"/>
    <numFmt numFmtId="167" formatCode="#,##0.00_ ;[Red]\-#,##0.00\ "/>
  </numFmts>
  <fonts count="7" x14ac:knownFonts="1">
    <font>
      <sz val="8"/>
      <name val="Arial"/>
    </font>
    <font>
      <sz val="12"/>
      <name val="Cambria"/>
      <family val="1"/>
      <charset val="204"/>
    </font>
    <font>
      <b/>
      <sz val="12"/>
      <name val="Cambria"/>
      <family val="1"/>
      <charset val="204"/>
    </font>
    <font>
      <b/>
      <sz val="12"/>
      <color rgb="FF594304"/>
      <name val="Cambria"/>
      <family val="1"/>
      <charset val="204"/>
    </font>
    <font>
      <b/>
      <sz val="12"/>
      <color rgb="FF000000"/>
      <name val="Cambria"/>
      <family val="1"/>
      <charset val="204"/>
    </font>
    <font>
      <sz val="12"/>
      <color rgb="FF000000"/>
      <name val="Cambria"/>
      <family val="1"/>
      <charset val="204"/>
    </font>
    <font>
      <sz val="12"/>
      <color rgb="FFFF0000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2DD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/>
    </xf>
    <xf numFmtId="167" fontId="1" fillId="0" borderId="1" xfId="0" applyNumberFormat="1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 vertical="top" wrapText="1"/>
    </xf>
    <xf numFmtId="0" fontId="1" fillId="0" borderId="2" xfId="0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4" fillId="3" borderId="1" xfId="0" applyFont="1" applyFill="1" applyBorder="1" applyAlignment="1">
      <alignment horizontal="left" vertical="top" wrapText="1"/>
    </xf>
    <xf numFmtId="164" fontId="4" fillId="3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right" vertical="top" wrapText="1"/>
    </xf>
    <xf numFmtId="1" fontId="5" fillId="3" borderId="1" xfId="0" applyNumberFormat="1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164" fontId="5" fillId="4" borderId="1" xfId="0" applyNumberFormat="1" applyFont="1" applyFill="1" applyBorder="1" applyAlignment="1">
      <alignment horizontal="right" vertical="top" wrapText="1"/>
    </xf>
    <xf numFmtId="0" fontId="1" fillId="4" borderId="2" xfId="0" applyFont="1" applyFill="1" applyBorder="1"/>
    <xf numFmtId="0" fontId="1" fillId="4" borderId="2" xfId="0" applyFont="1" applyFill="1" applyBorder="1" applyAlignment="1">
      <alignment wrapText="1"/>
    </xf>
    <xf numFmtId="0" fontId="1" fillId="4" borderId="0" xfId="0" applyFont="1" applyFill="1"/>
    <xf numFmtId="0" fontId="5" fillId="4" borderId="1" xfId="0" applyFont="1" applyFill="1" applyBorder="1" applyAlignment="1">
      <alignment horizontal="right" vertical="top" wrapText="1"/>
    </xf>
    <xf numFmtId="165" fontId="5" fillId="3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4" fillId="4" borderId="1" xfId="0" applyFont="1" applyFill="1" applyBorder="1" applyAlignment="1">
      <alignment horizontal="left" vertical="top" wrapText="1"/>
    </xf>
    <xf numFmtId="164" fontId="4" fillId="4" borderId="1" xfId="0" applyNumberFormat="1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wrapText="1"/>
    </xf>
    <xf numFmtId="166" fontId="5" fillId="3" borderId="1" xfId="0" applyNumberFormat="1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justify" vertical="center" wrapText="1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vertical="center" wrapText="1"/>
    </xf>
    <xf numFmtId="167" fontId="1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1" xfId="0" applyFont="1" applyBorder="1" applyAlignment="1"/>
    <xf numFmtId="0" fontId="3" fillId="2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vertical="center" wrapText="1"/>
    </xf>
    <xf numFmtId="0" fontId="6" fillId="0" borderId="1" xfId="0" applyFont="1" applyBorder="1" applyAlignment="1"/>
    <xf numFmtId="0" fontId="1" fillId="0" borderId="0" xfId="0" applyFont="1" applyBorder="1" applyAlignment="1"/>
    <xf numFmtId="0" fontId="1" fillId="0" borderId="2" xfId="0" applyFont="1" applyBorder="1" applyAlignment="1">
      <alignment horizontal="left"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/>
    </xf>
    <xf numFmtId="0" fontId="1" fillId="0" borderId="0" xfId="0" applyFont="1" applyAlignment="1">
      <alignment vertical="top" wrapText="1"/>
    </xf>
    <xf numFmtId="164" fontId="3" fillId="2" borderId="2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left" vertical="top" wrapText="1"/>
    </xf>
    <xf numFmtId="164" fontId="3" fillId="4" borderId="1" xfId="0" applyNumberFormat="1" applyFont="1" applyFill="1" applyBorder="1" applyAlignment="1">
      <alignment horizontal="right" vertical="top" wrapText="1"/>
    </xf>
    <xf numFmtId="0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4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vertical="top"/>
    </xf>
    <xf numFmtId="0" fontId="1" fillId="4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0" fontId="3" fillId="2" borderId="5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2864"/>
  <sheetViews>
    <sheetView tabSelected="1" view="pageBreakPreview" zoomScale="60" zoomScaleNormal="90" zoomScalePageLayoutView="40" workbookViewId="0">
      <selection activeCell="Q16" sqref="Q16"/>
    </sheetView>
  </sheetViews>
  <sheetFormatPr defaultColWidth="10.5" defaultRowHeight="11.45" customHeight="1" outlineLevelRow="2" x14ac:dyDescent="0.25"/>
  <cols>
    <col min="1" max="1" width="14.83203125" style="64" customWidth="1"/>
    <col min="2" max="2" width="70.6640625" style="46" customWidth="1"/>
    <col min="3" max="3" width="19.1640625" style="1" customWidth="1"/>
    <col min="4" max="4" width="40.6640625" style="1" customWidth="1"/>
    <col min="5" max="5" width="28.83203125" style="1" customWidth="1"/>
    <col min="6" max="6" width="20" style="1" customWidth="1"/>
    <col min="7" max="7" width="27" style="28" customWidth="1"/>
    <col min="8" max="8" width="12.33203125" style="12" customWidth="1"/>
    <col min="9" max="9" width="12.6640625" style="3" customWidth="1"/>
    <col min="10" max="16384" width="10.5" style="3"/>
  </cols>
  <sheetData>
    <row r="1" spans="1:9" ht="15.95" customHeight="1" x14ac:dyDescent="0.25">
      <c r="A1" s="76"/>
      <c r="B1" s="44"/>
      <c r="G1" s="90" t="s">
        <v>3081</v>
      </c>
      <c r="H1" s="90"/>
      <c r="I1" s="90"/>
    </row>
    <row r="2" spans="1:9" ht="17.25" customHeight="1" x14ac:dyDescent="0.25">
      <c r="A2" s="76"/>
      <c r="B2" s="45"/>
      <c r="F2" s="59"/>
      <c r="G2" s="90"/>
      <c r="H2" s="90"/>
      <c r="I2" s="90"/>
    </row>
    <row r="3" spans="1:9" ht="16.5" customHeight="1" x14ac:dyDescent="0.25">
      <c r="A3" s="76"/>
      <c r="F3" s="59"/>
      <c r="G3" s="90"/>
      <c r="H3" s="90"/>
      <c r="I3" s="90"/>
    </row>
    <row r="4" spans="1:9" ht="16.5" customHeight="1" x14ac:dyDescent="0.25">
      <c r="A4" s="76"/>
      <c r="F4" s="42"/>
      <c r="G4" s="42"/>
      <c r="H4" s="42"/>
      <c r="I4" s="2"/>
    </row>
    <row r="5" spans="1:9" ht="15.75" x14ac:dyDescent="0.25">
      <c r="A5" s="76"/>
      <c r="B5" s="95" t="s">
        <v>3830</v>
      </c>
      <c r="C5" s="95"/>
      <c r="D5" s="95"/>
      <c r="E5" s="95"/>
      <c r="F5" s="95"/>
      <c r="G5" s="95"/>
      <c r="H5" s="95"/>
      <c r="I5" s="95"/>
    </row>
    <row r="6" spans="1:9" ht="15.75" x14ac:dyDescent="0.25">
      <c r="A6" s="76"/>
      <c r="B6" s="95" t="s">
        <v>3829</v>
      </c>
      <c r="C6" s="95"/>
      <c r="D6" s="95"/>
      <c r="E6" s="95"/>
      <c r="F6" s="95"/>
      <c r="G6" s="95"/>
      <c r="H6" s="95"/>
      <c r="I6" s="95"/>
    </row>
    <row r="7" spans="1:9" ht="15.75" x14ac:dyDescent="0.25">
      <c r="A7" s="76"/>
      <c r="B7" s="84"/>
      <c r="C7" s="84"/>
      <c r="D7" s="84"/>
      <c r="E7" s="84"/>
      <c r="F7" s="84"/>
      <c r="G7" s="83"/>
      <c r="H7" s="83"/>
      <c r="I7" s="83"/>
    </row>
    <row r="8" spans="1:9" ht="11.1" customHeight="1" x14ac:dyDescent="0.25">
      <c r="A8" s="86" t="s">
        <v>3819</v>
      </c>
      <c r="B8" s="91" t="s">
        <v>3070</v>
      </c>
      <c r="C8" s="91" t="s">
        <v>0</v>
      </c>
      <c r="D8" s="91" t="s">
        <v>1</v>
      </c>
      <c r="E8" s="91" t="s">
        <v>3817</v>
      </c>
      <c r="F8" s="91" t="s">
        <v>3072</v>
      </c>
      <c r="G8" s="97" t="s">
        <v>3071</v>
      </c>
      <c r="H8" s="96" t="s">
        <v>3043</v>
      </c>
      <c r="I8" s="97" t="s">
        <v>3831</v>
      </c>
    </row>
    <row r="9" spans="1:9" ht="11.1" customHeight="1" x14ac:dyDescent="0.25">
      <c r="A9" s="87"/>
      <c r="B9" s="92"/>
      <c r="C9" s="92"/>
      <c r="D9" s="92"/>
      <c r="E9" s="92"/>
      <c r="F9" s="92"/>
      <c r="G9" s="97"/>
      <c r="H9" s="96"/>
      <c r="I9" s="97"/>
    </row>
    <row r="10" spans="1:9" ht="73.5" customHeight="1" x14ac:dyDescent="0.25">
      <c r="A10" s="88"/>
      <c r="B10" s="93"/>
      <c r="C10" s="93"/>
      <c r="D10" s="93"/>
      <c r="E10" s="93"/>
      <c r="F10" s="93"/>
      <c r="G10" s="97"/>
      <c r="H10" s="96"/>
      <c r="I10" s="97"/>
    </row>
    <row r="11" spans="1:9" s="1" customFormat="1" ht="15.75" x14ac:dyDescent="0.25">
      <c r="A11" s="74"/>
      <c r="B11" s="47"/>
      <c r="C11" s="5"/>
      <c r="D11" s="5"/>
      <c r="E11" s="5"/>
      <c r="F11" s="6"/>
      <c r="G11" s="7"/>
      <c r="H11" s="8"/>
      <c r="I11" s="9"/>
    </row>
    <row r="12" spans="1:9" ht="15.75" x14ac:dyDescent="0.25">
      <c r="A12" s="75">
        <v>1</v>
      </c>
      <c r="B12" s="48" t="s">
        <v>2</v>
      </c>
      <c r="C12" s="4"/>
      <c r="D12" s="4"/>
      <c r="E12" s="4"/>
      <c r="F12" s="10">
        <v>1092717.45</v>
      </c>
      <c r="G12" s="10"/>
      <c r="H12" s="10"/>
      <c r="I12" s="10"/>
    </row>
    <row r="13" spans="1:9" ht="15.75" outlineLevel="1" x14ac:dyDescent="0.25">
      <c r="A13" s="65" t="s">
        <v>3602</v>
      </c>
      <c r="B13" s="49" t="s">
        <v>3</v>
      </c>
      <c r="C13" s="14"/>
      <c r="D13" s="14"/>
      <c r="E13" s="14"/>
      <c r="F13" s="15">
        <v>1092717.45</v>
      </c>
      <c r="G13" s="11"/>
      <c r="I13" s="13"/>
    </row>
    <row r="14" spans="1:9" ht="63" outlineLevel="2" x14ac:dyDescent="0.25">
      <c r="A14" s="74" t="s">
        <v>3603</v>
      </c>
      <c r="B14" s="50" t="s">
        <v>4</v>
      </c>
      <c r="C14" s="16" t="s">
        <v>5</v>
      </c>
      <c r="D14" s="16" t="s">
        <v>3083</v>
      </c>
      <c r="E14" s="16"/>
      <c r="F14" s="17">
        <v>1092717.45</v>
      </c>
      <c r="G14" s="77" t="s">
        <v>6</v>
      </c>
      <c r="H14" s="17">
        <v>1</v>
      </c>
      <c r="I14" s="13"/>
    </row>
    <row r="15" spans="1:9" ht="15.75" outlineLevel="1" x14ac:dyDescent="0.25">
      <c r="A15" s="74" t="s">
        <v>3613</v>
      </c>
      <c r="B15" s="49" t="s">
        <v>7</v>
      </c>
      <c r="C15" s="14"/>
      <c r="D15" s="14"/>
      <c r="E15" s="14"/>
      <c r="F15" s="18"/>
      <c r="G15" s="78"/>
      <c r="I15" s="13"/>
    </row>
    <row r="16" spans="1:9" ht="63" outlineLevel="2" x14ac:dyDescent="0.25">
      <c r="A16" s="74" t="s">
        <v>3607</v>
      </c>
      <c r="B16" s="50" t="s">
        <v>3153</v>
      </c>
      <c r="C16" s="16" t="s">
        <v>8</v>
      </c>
      <c r="D16" s="16" t="s">
        <v>3083</v>
      </c>
      <c r="E16" s="16"/>
      <c r="F16" s="19"/>
      <c r="G16" s="78"/>
      <c r="H16" s="17">
        <v>1</v>
      </c>
      <c r="I16" s="13"/>
    </row>
    <row r="17" spans="1:9" s="1" customFormat="1" ht="15.75" x14ac:dyDescent="0.25">
      <c r="A17" s="65"/>
      <c r="B17" s="47"/>
      <c r="C17" s="5"/>
      <c r="D17" s="5"/>
      <c r="E17" s="5"/>
      <c r="F17" s="5"/>
      <c r="G17" s="78"/>
      <c r="H17" s="8"/>
      <c r="I17" s="9"/>
    </row>
    <row r="18" spans="1:9" ht="15.75" x14ac:dyDescent="0.25">
      <c r="A18" s="66">
        <v>2</v>
      </c>
      <c r="B18" s="48" t="s">
        <v>9</v>
      </c>
      <c r="C18" s="4"/>
      <c r="D18" s="4"/>
      <c r="E18" s="4"/>
      <c r="F18" s="10">
        <v>26299795.039999999</v>
      </c>
      <c r="G18" s="10"/>
      <c r="H18" s="10"/>
      <c r="I18" s="10"/>
    </row>
    <row r="19" spans="1:9" ht="15.75" outlineLevel="1" x14ac:dyDescent="0.25">
      <c r="A19" s="65" t="s">
        <v>3604</v>
      </c>
      <c r="B19" s="49" t="s">
        <v>3</v>
      </c>
      <c r="C19" s="14"/>
      <c r="D19" s="14"/>
      <c r="E19" s="14"/>
      <c r="F19" s="15">
        <v>25760722.82</v>
      </c>
      <c r="G19" s="78"/>
      <c r="I19" s="13"/>
    </row>
    <row r="20" spans="1:9" ht="63" outlineLevel="2" x14ac:dyDescent="0.25">
      <c r="A20" s="74" t="s">
        <v>3605</v>
      </c>
      <c r="B20" s="50" t="s">
        <v>10</v>
      </c>
      <c r="C20" s="16" t="s">
        <v>11</v>
      </c>
      <c r="D20" s="16" t="s">
        <v>3083</v>
      </c>
      <c r="E20" s="16" t="s">
        <v>3782</v>
      </c>
      <c r="F20" s="17">
        <v>25760722.82</v>
      </c>
      <c r="G20" s="77" t="s">
        <v>12</v>
      </c>
      <c r="H20" s="17">
        <v>1</v>
      </c>
      <c r="I20" s="13"/>
    </row>
    <row r="21" spans="1:9" ht="15.75" outlineLevel="1" x14ac:dyDescent="0.25">
      <c r="A21" s="74" t="s">
        <v>3608</v>
      </c>
      <c r="B21" s="49" t="s">
        <v>7</v>
      </c>
      <c r="C21" s="14"/>
      <c r="D21" s="14"/>
      <c r="E21" s="14"/>
      <c r="F21" s="15">
        <v>72790.539999999994</v>
      </c>
      <c r="G21" s="11"/>
      <c r="I21" s="13"/>
    </row>
    <row r="22" spans="1:9" ht="47.25" outlineLevel="2" x14ac:dyDescent="0.25">
      <c r="A22" s="74" t="str">
        <f>"2.2."&amp;ROW(A1)&amp;"."</f>
        <v>2.2.1.</v>
      </c>
      <c r="B22" s="50" t="s">
        <v>13</v>
      </c>
      <c r="C22" s="16" t="s">
        <v>14</v>
      </c>
      <c r="D22" s="16" t="s">
        <v>3084</v>
      </c>
      <c r="E22" s="16"/>
      <c r="F22" s="19"/>
      <c r="G22" s="11"/>
      <c r="H22" s="17">
        <v>1</v>
      </c>
      <c r="I22" s="13"/>
    </row>
    <row r="23" spans="1:9" ht="47.25" outlineLevel="2" x14ac:dyDescent="0.25">
      <c r="A23" s="74" t="str">
        <f>"2.2."&amp;ROW(A2)&amp;"."</f>
        <v>2.2.2.</v>
      </c>
      <c r="B23" s="50" t="s">
        <v>3154</v>
      </c>
      <c r="C23" s="16" t="s">
        <v>15</v>
      </c>
      <c r="D23" s="16" t="s">
        <v>3084</v>
      </c>
      <c r="E23" s="16"/>
      <c r="F23" s="19"/>
      <c r="G23" s="11"/>
      <c r="H23" s="17">
        <v>1</v>
      </c>
      <c r="I23" s="13"/>
    </row>
    <row r="24" spans="1:9" ht="63" outlineLevel="2" x14ac:dyDescent="0.25">
      <c r="A24" s="74" t="str">
        <f>"2.2."&amp;ROW(A3)&amp;"."</f>
        <v>2.2.3.</v>
      </c>
      <c r="B24" s="50" t="s">
        <v>16</v>
      </c>
      <c r="C24" s="16" t="s">
        <v>17</v>
      </c>
      <c r="D24" s="16" t="s">
        <v>3083</v>
      </c>
      <c r="E24" s="16"/>
      <c r="F24" s="19"/>
      <c r="G24" s="11"/>
      <c r="H24" s="17">
        <v>1</v>
      </c>
      <c r="I24" s="13"/>
    </row>
    <row r="25" spans="1:9" ht="63" outlineLevel="2" x14ac:dyDescent="0.25">
      <c r="A25" s="74" t="str">
        <f>"2.2."&amp;ROW(A4)&amp;"."</f>
        <v>2.2.4.</v>
      </c>
      <c r="B25" s="50" t="s">
        <v>18</v>
      </c>
      <c r="C25" s="20">
        <v>4160</v>
      </c>
      <c r="D25" s="16" t="s">
        <v>3083</v>
      </c>
      <c r="E25" s="16"/>
      <c r="F25" s="19"/>
      <c r="G25" s="11"/>
      <c r="H25" s="17">
        <v>1</v>
      </c>
      <c r="I25" s="13"/>
    </row>
    <row r="26" spans="1:9" ht="63" outlineLevel="2" x14ac:dyDescent="0.25">
      <c r="A26" s="74" t="str">
        <f>"2.2."&amp;ROW(A5)&amp;"."</f>
        <v>2.2.5.</v>
      </c>
      <c r="B26" s="50" t="s">
        <v>18</v>
      </c>
      <c r="C26" s="20">
        <v>4162</v>
      </c>
      <c r="D26" s="16" t="s">
        <v>3083</v>
      </c>
      <c r="E26" s="16"/>
      <c r="F26" s="19"/>
      <c r="G26" s="11"/>
      <c r="H26" s="17">
        <v>1</v>
      </c>
      <c r="I26" s="13"/>
    </row>
    <row r="27" spans="1:9" ht="63" outlineLevel="2" x14ac:dyDescent="0.25">
      <c r="A27" s="74" t="str">
        <f t="shared" ref="A27:A35" si="0">"2.2."&amp;ROW(A8)&amp;"."</f>
        <v>2.2.8.</v>
      </c>
      <c r="B27" s="50" t="s">
        <v>19</v>
      </c>
      <c r="C27" s="16" t="s">
        <v>20</v>
      </c>
      <c r="D27" s="16" t="s">
        <v>3083</v>
      </c>
      <c r="E27" s="16"/>
      <c r="F27" s="19"/>
      <c r="G27" s="11"/>
      <c r="H27" s="17">
        <v>1</v>
      </c>
      <c r="I27" s="13"/>
    </row>
    <row r="28" spans="1:9" ht="63" outlineLevel="2" x14ac:dyDescent="0.25">
      <c r="A28" s="74" t="str">
        <f t="shared" si="0"/>
        <v>2.2.9.</v>
      </c>
      <c r="B28" s="50" t="s">
        <v>21</v>
      </c>
      <c r="C28" s="16" t="s">
        <v>22</v>
      </c>
      <c r="D28" s="16" t="s">
        <v>3083</v>
      </c>
      <c r="E28" s="16"/>
      <c r="F28" s="19"/>
      <c r="G28" s="11"/>
      <c r="H28" s="17">
        <v>1</v>
      </c>
      <c r="I28" s="13"/>
    </row>
    <row r="29" spans="1:9" ht="63" outlineLevel="2" x14ac:dyDescent="0.25">
      <c r="A29" s="74" t="str">
        <f t="shared" si="0"/>
        <v>2.2.10.</v>
      </c>
      <c r="B29" s="50" t="s">
        <v>23</v>
      </c>
      <c r="C29" s="16" t="s">
        <v>24</v>
      </c>
      <c r="D29" s="16" t="s">
        <v>3083</v>
      </c>
      <c r="E29" s="16"/>
      <c r="F29" s="19"/>
      <c r="G29" s="11"/>
      <c r="H29" s="17">
        <v>1</v>
      </c>
      <c r="I29" s="13"/>
    </row>
    <row r="30" spans="1:9" ht="63" outlineLevel="2" x14ac:dyDescent="0.25">
      <c r="A30" s="74" t="str">
        <f t="shared" si="0"/>
        <v>2.2.11.</v>
      </c>
      <c r="B30" s="50" t="s">
        <v>25</v>
      </c>
      <c r="C30" s="16" t="s">
        <v>26</v>
      </c>
      <c r="D30" s="16" t="s">
        <v>3083</v>
      </c>
      <c r="E30" s="16"/>
      <c r="F30" s="19"/>
      <c r="G30" s="11"/>
      <c r="H30" s="17">
        <v>1</v>
      </c>
      <c r="I30" s="13"/>
    </row>
    <row r="31" spans="1:9" ht="63" outlineLevel="2" x14ac:dyDescent="0.25">
      <c r="A31" s="74" t="str">
        <f t="shared" si="0"/>
        <v>2.2.12.</v>
      </c>
      <c r="B31" s="50" t="s">
        <v>27</v>
      </c>
      <c r="C31" s="16" t="s">
        <v>28</v>
      </c>
      <c r="D31" s="16" t="s">
        <v>3083</v>
      </c>
      <c r="E31" s="16"/>
      <c r="F31" s="19"/>
      <c r="G31" s="11"/>
      <c r="H31" s="17">
        <v>1</v>
      </c>
      <c r="I31" s="13"/>
    </row>
    <row r="32" spans="1:9" ht="63" outlineLevel="2" x14ac:dyDescent="0.25">
      <c r="A32" s="74" t="str">
        <f t="shared" si="0"/>
        <v>2.2.13.</v>
      </c>
      <c r="B32" s="50" t="s">
        <v>3155</v>
      </c>
      <c r="C32" s="16" t="s">
        <v>29</v>
      </c>
      <c r="D32" s="16" t="s">
        <v>3083</v>
      </c>
      <c r="E32" s="16"/>
      <c r="F32" s="19"/>
      <c r="G32" s="11"/>
      <c r="H32" s="17">
        <v>1</v>
      </c>
      <c r="I32" s="13"/>
    </row>
    <row r="33" spans="1:9" ht="63" outlineLevel="2" x14ac:dyDescent="0.25">
      <c r="A33" s="74" t="str">
        <f t="shared" si="0"/>
        <v>2.2.14.</v>
      </c>
      <c r="B33" s="50" t="s">
        <v>3157</v>
      </c>
      <c r="C33" s="16" t="s">
        <v>30</v>
      </c>
      <c r="D33" s="16" t="s">
        <v>3083</v>
      </c>
      <c r="E33" s="16"/>
      <c r="F33" s="19"/>
      <c r="G33" s="11"/>
      <c r="H33" s="17">
        <v>1</v>
      </c>
      <c r="I33" s="13"/>
    </row>
    <row r="34" spans="1:9" ht="63" outlineLevel="2" x14ac:dyDescent="0.25">
      <c r="A34" s="74" t="str">
        <f t="shared" si="0"/>
        <v>2.2.15.</v>
      </c>
      <c r="B34" s="50" t="s">
        <v>3156</v>
      </c>
      <c r="C34" s="16" t="s">
        <v>31</v>
      </c>
      <c r="D34" s="16" t="s">
        <v>3083</v>
      </c>
      <c r="E34" s="16"/>
      <c r="F34" s="17">
        <v>39521.199999999997</v>
      </c>
      <c r="G34" s="11"/>
      <c r="H34" s="17">
        <v>1</v>
      </c>
      <c r="I34" s="13"/>
    </row>
    <row r="35" spans="1:9" ht="63" outlineLevel="2" x14ac:dyDescent="0.25">
      <c r="A35" s="74" t="str">
        <f t="shared" si="0"/>
        <v>2.2.16.</v>
      </c>
      <c r="B35" s="50" t="s">
        <v>32</v>
      </c>
      <c r="C35" s="16" t="s">
        <v>33</v>
      </c>
      <c r="D35" s="16" t="s">
        <v>3083</v>
      </c>
      <c r="E35" s="16"/>
      <c r="F35" s="17">
        <v>33269.339999999997</v>
      </c>
      <c r="G35" s="11"/>
      <c r="H35" s="17">
        <v>1</v>
      </c>
      <c r="I35" s="13"/>
    </row>
    <row r="36" spans="1:9" ht="63" outlineLevel="2" x14ac:dyDescent="0.25">
      <c r="A36" s="74" t="str">
        <f t="shared" ref="A36:A38" si="1">"2.2."&amp;ROW(A17)&amp;"."</f>
        <v>2.2.17.</v>
      </c>
      <c r="B36" s="50" t="s">
        <v>34</v>
      </c>
      <c r="C36" s="16" t="s">
        <v>35</v>
      </c>
      <c r="D36" s="16" t="s">
        <v>3083</v>
      </c>
      <c r="E36" s="16"/>
      <c r="F36" s="19"/>
      <c r="G36" s="11"/>
      <c r="H36" s="17">
        <v>1</v>
      </c>
      <c r="I36" s="13"/>
    </row>
    <row r="37" spans="1:9" ht="63" outlineLevel="2" x14ac:dyDescent="0.25">
      <c r="A37" s="74" t="str">
        <f t="shared" si="1"/>
        <v>2.2.18.</v>
      </c>
      <c r="B37" s="50" t="s">
        <v>36</v>
      </c>
      <c r="C37" s="16" t="s">
        <v>37</v>
      </c>
      <c r="D37" s="16" t="s">
        <v>3083</v>
      </c>
      <c r="E37" s="16"/>
      <c r="F37" s="19"/>
      <c r="G37" s="11"/>
      <c r="H37" s="17">
        <v>1</v>
      </c>
      <c r="I37" s="13"/>
    </row>
    <row r="38" spans="1:9" ht="63" outlineLevel="2" x14ac:dyDescent="0.25">
      <c r="A38" s="74" t="str">
        <f t="shared" si="1"/>
        <v>2.2.19.</v>
      </c>
      <c r="B38" s="50" t="s">
        <v>38</v>
      </c>
      <c r="C38" s="16" t="s">
        <v>39</v>
      </c>
      <c r="D38" s="16" t="s">
        <v>3083</v>
      </c>
      <c r="E38" s="16"/>
      <c r="F38" s="19"/>
      <c r="G38" s="11"/>
      <c r="H38" s="17">
        <v>1</v>
      </c>
      <c r="I38" s="13"/>
    </row>
    <row r="39" spans="1:9" ht="15.75" outlineLevel="1" x14ac:dyDescent="0.25">
      <c r="A39" s="74" t="s">
        <v>3611</v>
      </c>
      <c r="B39" s="49" t="s">
        <v>40</v>
      </c>
      <c r="C39" s="14"/>
      <c r="D39" s="14"/>
      <c r="E39" s="14"/>
      <c r="F39" s="15">
        <v>466281.68</v>
      </c>
      <c r="G39" s="11"/>
      <c r="I39" s="13"/>
    </row>
    <row r="40" spans="1:9" ht="63" outlineLevel="2" x14ac:dyDescent="0.25">
      <c r="A40" s="74" t="s">
        <v>3609</v>
      </c>
      <c r="B40" s="50" t="s">
        <v>3158</v>
      </c>
      <c r="C40" s="16" t="s">
        <v>41</v>
      </c>
      <c r="D40" s="16" t="s">
        <v>3083</v>
      </c>
      <c r="E40" s="16"/>
      <c r="F40" s="17">
        <v>233140.84</v>
      </c>
      <c r="G40" s="11"/>
      <c r="H40" s="17">
        <v>1</v>
      </c>
      <c r="I40" s="13"/>
    </row>
    <row r="41" spans="1:9" ht="63" outlineLevel="2" x14ac:dyDescent="0.25">
      <c r="A41" s="74" t="s">
        <v>3610</v>
      </c>
      <c r="B41" s="50" t="s">
        <v>3159</v>
      </c>
      <c r="C41" s="16" t="s">
        <v>42</v>
      </c>
      <c r="D41" s="16" t="s">
        <v>3083</v>
      </c>
      <c r="E41" s="16"/>
      <c r="F41" s="17">
        <v>233140.84</v>
      </c>
      <c r="G41" s="11"/>
      <c r="H41" s="17">
        <v>1</v>
      </c>
      <c r="I41" s="13"/>
    </row>
    <row r="42" spans="1:9" ht="15.75" outlineLevel="1" x14ac:dyDescent="0.25">
      <c r="A42" s="74" t="s">
        <v>3612</v>
      </c>
      <c r="B42" s="49" t="s">
        <v>43</v>
      </c>
      <c r="C42" s="14"/>
      <c r="D42" s="14"/>
      <c r="E42" s="14"/>
      <c r="F42" s="18"/>
      <c r="G42" s="11"/>
      <c r="I42" s="13"/>
    </row>
    <row r="43" spans="1:9" ht="63" outlineLevel="2" x14ac:dyDescent="0.25">
      <c r="A43" s="74" t="str">
        <f>"2.4."&amp;ROW(A1)&amp;"."</f>
        <v>2.4.1.</v>
      </c>
      <c r="B43" s="50" t="s">
        <v>44</v>
      </c>
      <c r="C43" s="16" t="s">
        <v>45</v>
      </c>
      <c r="D43" s="16" t="s">
        <v>3083</v>
      </c>
      <c r="E43" s="16"/>
      <c r="F43" s="19"/>
      <c r="G43" s="11"/>
      <c r="H43" s="17">
        <v>1</v>
      </c>
      <c r="I43" s="13"/>
    </row>
    <row r="44" spans="1:9" ht="63" outlineLevel="2" x14ac:dyDescent="0.25">
      <c r="A44" s="74" t="str">
        <f>"2.4."&amp;ROW(A2)&amp;"."</f>
        <v>2.4.2.</v>
      </c>
      <c r="B44" s="50" t="s">
        <v>46</v>
      </c>
      <c r="C44" s="16" t="s">
        <v>47</v>
      </c>
      <c r="D44" s="16" t="s">
        <v>3083</v>
      </c>
      <c r="E44" s="16"/>
      <c r="F44" s="19"/>
      <c r="G44" s="11"/>
      <c r="H44" s="17">
        <v>1</v>
      </c>
      <c r="I44" s="13"/>
    </row>
    <row r="45" spans="1:9" ht="63" outlineLevel="2" x14ac:dyDescent="0.25">
      <c r="A45" s="74" t="str">
        <f>"2.4."&amp;ROW(A3)&amp;"."</f>
        <v>2.4.3.</v>
      </c>
      <c r="B45" s="50" t="s">
        <v>46</v>
      </c>
      <c r="C45" s="16" t="s">
        <v>48</v>
      </c>
      <c r="D45" s="16" t="s">
        <v>3083</v>
      </c>
      <c r="E45" s="16"/>
      <c r="F45" s="19"/>
      <c r="G45" s="11"/>
      <c r="H45" s="17">
        <v>1</v>
      </c>
      <c r="I45" s="13"/>
    </row>
    <row r="46" spans="1:9" ht="63" outlineLevel="2" x14ac:dyDescent="0.25">
      <c r="A46" s="74" t="str">
        <f>"2.4."&amp;ROW(A4)&amp;"."</f>
        <v>2.4.4.</v>
      </c>
      <c r="B46" s="50" t="s">
        <v>49</v>
      </c>
      <c r="C46" s="16" t="s">
        <v>50</v>
      </c>
      <c r="D46" s="16" t="s">
        <v>3083</v>
      </c>
      <c r="E46" s="16"/>
      <c r="F46" s="19"/>
      <c r="G46" s="11"/>
      <c r="H46" s="17">
        <v>1</v>
      </c>
      <c r="I46" s="13"/>
    </row>
    <row r="47" spans="1:9" ht="63" outlineLevel="2" x14ac:dyDescent="0.25">
      <c r="A47" s="74" t="str">
        <f>"2.4."&amp;ROW(A5)&amp;"."</f>
        <v>2.4.5.</v>
      </c>
      <c r="B47" s="50" t="s">
        <v>49</v>
      </c>
      <c r="C47" s="16" t="s">
        <v>51</v>
      </c>
      <c r="D47" s="16" t="s">
        <v>3083</v>
      </c>
      <c r="E47" s="16"/>
      <c r="F47" s="19"/>
      <c r="G47" s="11"/>
      <c r="H47" s="17">
        <v>1</v>
      </c>
      <c r="I47" s="13"/>
    </row>
    <row r="48" spans="1:9" ht="63" outlineLevel="2" x14ac:dyDescent="0.25">
      <c r="A48" s="74" t="str">
        <f t="shared" ref="A48:A50" si="2">"2.4."&amp;ROW(A8)&amp;"."</f>
        <v>2.4.8.</v>
      </c>
      <c r="B48" s="50" t="s">
        <v>52</v>
      </c>
      <c r="C48" s="16" t="s">
        <v>53</v>
      </c>
      <c r="D48" s="16" t="s">
        <v>3083</v>
      </c>
      <c r="E48" s="16"/>
      <c r="F48" s="19"/>
      <c r="G48" s="11"/>
      <c r="H48" s="17">
        <v>1</v>
      </c>
      <c r="I48" s="13"/>
    </row>
    <row r="49" spans="1:9" ht="63" outlineLevel="2" x14ac:dyDescent="0.25">
      <c r="A49" s="74" t="str">
        <f t="shared" si="2"/>
        <v>2.4.9.</v>
      </c>
      <c r="B49" s="50" t="s">
        <v>54</v>
      </c>
      <c r="C49" s="16" t="s">
        <v>55</v>
      </c>
      <c r="D49" s="16" t="s">
        <v>3083</v>
      </c>
      <c r="E49" s="16"/>
      <c r="F49" s="19"/>
      <c r="G49" s="11"/>
      <c r="H49" s="17">
        <v>1</v>
      </c>
      <c r="I49" s="13"/>
    </row>
    <row r="50" spans="1:9" ht="63" outlineLevel="2" x14ac:dyDescent="0.25">
      <c r="A50" s="74" t="str">
        <f t="shared" si="2"/>
        <v>2.4.10.</v>
      </c>
      <c r="B50" s="50" t="s">
        <v>56</v>
      </c>
      <c r="C50" s="16" t="s">
        <v>57</v>
      </c>
      <c r="D50" s="16" t="s">
        <v>3083</v>
      </c>
      <c r="E50" s="16"/>
      <c r="F50" s="19"/>
      <c r="G50" s="11"/>
      <c r="H50" s="17">
        <v>1</v>
      </c>
      <c r="I50" s="13"/>
    </row>
    <row r="51" spans="1:9" ht="15.75" outlineLevel="1" x14ac:dyDescent="0.25">
      <c r="A51" s="74" t="s">
        <v>3614</v>
      </c>
      <c r="B51" s="49" t="s">
        <v>58</v>
      </c>
      <c r="C51" s="14"/>
      <c r="D51" s="14"/>
      <c r="E51" s="14"/>
      <c r="F51" s="18"/>
      <c r="G51" s="11"/>
      <c r="I51" s="13"/>
    </row>
    <row r="52" spans="1:9" ht="63" outlineLevel="2" x14ac:dyDescent="0.25">
      <c r="A52" s="74" t="str">
        <f>"2.5."&amp;ROW(A1)&amp;"."</f>
        <v>2.5.1.</v>
      </c>
      <c r="B52" s="50" t="s">
        <v>3160</v>
      </c>
      <c r="C52" s="16" t="s">
        <v>59</v>
      </c>
      <c r="D52" s="16" t="s">
        <v>3083</v>
      </c>
      <c r="E52" s="16"/>
      <c r="F52" s="19"/>
      <c r="G52" s="11"/>
      <c r="H52" s="17">
        <v>1</v>
      </c>
      <c r="I52" s="13"/>
    </row>
    <row r="53" spans="1:9" ht="63" outlineLevel="2" x14ac:dyDescent="0.25">
      <c r="A53" s="74" t="str">
        <f>"2.5."&amp;ROW(A2)&amp;"."</f>
        <v>2.5.2.</v>
      </c>
      <c r="B53" s="50" t="s">
        <v>3161</v>
      </c>
      <c r="C53" s="16" t="s">
        <v>60</v>
      </c>
      <c r="D53" s="16" t="s">
        <v>3083</v>
      </c>
      <c r="E53" s="16"/>
      <c r="F53" s="19"/>
      <c r="G53" s="11"/>
      <c r="H53" s="17">
        <v>1</v>
      </c>
      <c r="I53" s="13"/>
    </row>
    <row r="54" spans="1:9" ht="63" outlineLevel="2" x14ac:dyDescent="0.25">
      <c r="A54" s="74" t="str">
        <f>"2.5."&amp;ROW(A3)&amp;"."</f>
        <v>2.5.3.</v>
      </c>
      <c r="B54" s="50" t="s">
        <v>61</v>
      </c>
      <c r="C54" s="16" t="s">
        <v>62</v>
      </c>
      <c r="D54" s="16" t="s">
        <v>3083</v>
      </c>
      <c r="E54" s="16"/>
      <c r="F54" s="19"/>
      <c r="G54" s="11"/>
      <c r="H54" s="17">
        <v>1</v>
      </c>
      <c r="I54" s="13"/>
    </row>
    <row r="55" spans="1:9" s="1" customFormat="1" ht="15.75" x14ac:dyDescent="0.25">
      <c r="A55" s="65"/>
      <c r="B55" s="47"/>
      <c r="C55" s="5"/>
      <c r="D55" s="5"/>
      <c r="E55" s="5"/>
      <c r="F55" s="5"/>
      <c r="G55" s="11"/>
      <c r="H55" s="8"/>
      <c r="I55" s="9"/>
    </row>
    <row r="56" spans="1:9" ht="15.75" x14ac:dyDescent="0.25">
      <c r="A56" s="75">
        <v>3</v>
      </c>
      <c r="B56" s="48" t="s">
        <v>63</v>
      </c>
      <c r="C56" s="4"/>
      <c r="D56" s="4"/>
      <c r="E56" s="4"/>
      <c r="F56" s="10">
        <v>1317872.17</v>
      </c>
      <c r="G56" s="10"/>
      <c r="H56" s="10"/>
      <c r="I56" s="10"/>
    </row>
    <row r="57" spans="1:9" ht="15.75" outlineLevel="1" x14ac:dyDescent="0.25">
      <c r="A57" s="74" t="s">
        <v>3606</v>
      </c>
      <c r="B57" s="49" t="s">
        <v>3</v>
      </c>
      <c r="C57" s="14"/>
      <c r="D57" s="14"/>
      <c r="E57" s="14"/>
      <c r="F57" s="15">
        <v>1241119.05</v>
      </c>
      <c r="G57" s="11"/>
      <c r="I57" s="13"/>
    </row>
    <row r="58" spans="1:9" ht="47.25" outlineLevel="2" x14ac:dyDescent="0.25">
      <c r="A58" s="74" t="str">
        <f>"3.1."&amp;ROW(A1)&amp;"."</f>
        <v>3.1.1.</v>
      </c>
      <c r="B58" s="50" t="s">
        <v>3162</v>
      </c>
      <c r="C58" s="16" t="s">
        <v>64</v>
      </c>
      <c r="D58" s="16" t="s">
        <v>3085</v>
      </c>
      <c r="E58" s="16"/>
      <c r="F58" s="19"/>
      <c r="G58" s="77" t="s">
        <v>65</v>
      </c>
      <c r="H58" s="17">
        <v>1</v>
      </c>
      <c r="I58" s="13"/>
    </row>
    <row r="59" spans="1:9" ht="47.25" outlineLevel="2" x14ac:dyDescent="0.25">
      <c r="A59" s="74" t="str">
        <f>"3.1."&amp;ROW(A2)&amp;"."</f>
        <v>3.1.2.</v>
      </c>
      <c r="B59" s="50" t="s">
        <v>66</v>
      </c>
      <c r="C59" s="16" t="s">
        <v>67</v>
      </c>
      <c r="D59" s="16" t="s">
        <v>3085</v>
      </c>
      <c r="E59" s="16"/>
      <c r="F59" s="17">
        <v>14633.39</v>
      </c>
      <c r="G59" s="78"/>
      <c r="H59" s="17">
        <v>1</v>
      </c>
      <c r="I59" s="13"/>
    </row>
    <row r="60" spans="1:9" s="25" customFormat="1" ht="47.25" outlineLevel="2" x14ac:dyDescent="0.25">
      <c r="A60" s="74" t="str">
        <f>"3.1."&amp;ROW(A3)&amp;"."</f>
        <v>3.1.3.</v>
      </c>
      <c r="B60" s="51" t="s">
        <v>3163</v>
      </c>
      <c r="C60" s="21" t="s">
        <v>68</v>
      </c>
      <c r="D60" s="16" t="s">
        <v>3085</v>
      </c>
      <c r="E60" s="21"/>
      <c r="F60" s="22">
        <v>46257.46</v>
      </c>
      <c r="G60" s="79" t="s">
        <v>69</v>
      </c>
      <c r="H60" s="17">
        <v>1</v>
      </c>
      <c r="I60" s="24"/>
    </row>
    <row r="61" spans="1:9" s="25" customFormat="1" ht="47.25" outlineLevel="2" x14ac:dyDescent="0.25">
      <c r="A61" s="74" t="str">
        <f>"3.1."&amp;ROW(A4)&amp;"."</f>
        <v>3.1.4.</v>
      </c>
      <c r="B61" s="51" t="s">
        <v>3820</v>
      </c>
      <c r="C61" s="21" t="s">
        <v>70</v>
      </c>
      <c r="D61" s="16" t="s">
        <v>3085</v>
      </c>
      <c r="E61" s="21"/>
      <c r="F61" s="22">
        <v>89414.24</v>
      </c>
      <c r="G61" s="23"/>
      <c r="H61" s="17">
        <v>1</v>
      </c>
      <c r="I61" s="24"/>
    </row>
    <row r="62" spans="1:9" ht="47.25" outlineLevel="2" x14ac:dyDescent="0.25">
      <c r="A62" s="74" t="str">
        <f>"3.1."&amp;ROW(A5)&amp;"."</f>
        <v>3.1.5.</v>
      </c>
      <c r="B62" s="50" t="s">
        <v>71</v>
      </c>
      <c r="C62" s="16" t="s">
        <v>72</v>
      </c>
      <c r="D62" s="16" t="s">
        <v>3085</v>
      </c>
      <c r="E62" s="16"/>
      <c r="F62" s="17">
        <v>447729.67</v>
      </c>
      <c r="G62" s="77" t="s">
        <v>1696</v>
      </c>
      <c r="H62" s="17">
        <v>1</v>
      </c>
      <c r="I62" s="13"/>
    </row>
    <row r="63" spans="1:9" ht="47.25" outlineLevel="2" x14ac:dyDescent="0.25">
      <c r="A63" s="74" t="str">
        <f t="shared" ref="A63:A64" si="3">"3.1."&amp;ROW(A8)&amp;"."</f>
        <v>3.1.8.</v>
      </c>
      <c r="B63" s="50" t="s">
        <v>3164</v>
      </c>
      <c r="C63" s="16" t="s">
        <v>73</v>
      </c>
      <c r="D63" s="16" t="s">
        <v>3085</v>
      </c>
      <c r="E63" s="16"/>
      <c r="F63" s="19"/>
      <c r="G63" s="77" t="s">
        <v>1695</v>
      </c>
      <c r="H63" s="17">
        <v>1</v>
      </c>
      <c r="I63" s="13"/>
    </row>
    <row r="64" spans="1:9" s="25" customFormat="1" ht="47.25" outlineLevel="2" x14ac:dyDescent="0.25">
      <c r="A64" s="74" t="str">
        <f t="shared" si="3"/>
        <v>3.1.9.</v>
      </c>
      <c r="B64" s="51" t="s">
        <v>3165</v>
      </c>
      <c r="C64" s="21" t="s">
        <v>74</v>
      </c>
      <c r="D64" s="16" t="s">
        <v>3085</v>
      </c>
      <c r="E64" s="21"/>
      <c r="F64" s="22">
        <v>643084.29</v>
      </c>
      <c r="G64" s="79" t="s">
        <v>1695</v>
      </c>
      <c r="H64" s="17">
        <v>1</v>
      </c>
      <c r="I64" s="24"/>
    </row>
    <row r="65" spans="1:9" ht="15.75" outlineLevel="1" x14ac:dyDescent="0.25">
      <c r="A65" s="74" t="s">
        <v>3615</v>
      </c>
      <c r="B65" s="49" t="s">
        <v>7</v>
      </c>
      <c r="C65" s="14"/>
      <c r="D65" s="14"/>
      <c r="E65" s="14"/>
      <c r="F65" s="18"/>
      <c r="G65" s="11"/>
      <c r="I65" s="13"/>
    </row>
    <row r="66" spans="1:9" ht="47.25" outlineLevel="2" x14ac:dyDescent="0.25">
      <c r="A66" s="74" t="str">
        <f>"3.2."&amp;ROW(A1)&amp;"."</f>
        <v>3.2.1.</v>
      </c>
      <c r="B66" s="50" t="s">
        <v>75</v>
      </c>
      <c r="C66" s="16" t="s">
        <v>76</v>
      </c>
      <c r="D66" s="16" t="s">
        <v>3085</v>
      </c>
      <c r="E66" s="16"/>
      <c r="F66" s="19"/>
      <c r="G66" s="11"/>
      <c r="H66" s="17">
        <v>1</v>
      </c>
      <c r="I66" s="13"/>
    </row>
    <row r="67" spans="1:9" ht="47.25" outlineLevel="2" x14ac:dyDescent="0.25">
      <c r="A67" s="74" t="str">
        <f>"3.2."&amp;ROW(A2)&amp;"."</f>
        <v>3.2.2.</v>
      </c>
      <c r="B67" s="50" t="s">
        <v>77</v>
      </c>
      <c r="C67" s="16" t="s">
        <v>78</v>
      </c>
      <c r="D67" s="16" t="s">
        <v>3085</v>
      </c>
      <c r="E67" s="16"/>
      <c r="F67" s="19"/>
      <c r="G67" s="11"/>
      <c r="H67" s="17">
        <v>1</v>
      </c>
      <c r="I67" s="13"/>
    </row>
    <row r="68" spans="1:9" ht="47.25" outlineLevel="2" x14ac:dyDescent="0.25">
      <c r="A68" s="74" t="str">
        <f>"3.2."&amp;ROW(A3)&amp;"."</f>
        <v>3.2.3.</v>
      </c>
      <c r="B68" s="50" t="s">
        <v>79</v>
      </c>
      <c r="C68" s="16" t="s">
        <v>80</v>
      </c>
      <c r="D68" s="16" t="s">
        <v>3085</v>
      </c>
      <c r="E68" s="16"/>
      <c r="F68" s="19"/>
      <c r="G68" s="11"/>
      <c r="H68" s="17">
        <v>1</v>
      </c>
      <c r="I68" s="13"/>
    </row>
    <row r="69" spans="1:9" ht="47.25" outlineLevel="2" x14ac:dyDescent="0.25">
      <c r="A69" s="74" t="str">
        <f>"3.2."&amp;ROW(A4)&amp;"."</f>
        <v>3.2.4.</v>
      </c>
      <c r="B69" s="50" t="s">
        <v>81</v>
      </c>
      <c r="C69" s="16" t="s">
        <v>82</v>
      </c>
      <c r="D69" s="16" t="s">
        <v>3085</v>
      </c>
      <c r="E69" s="16"/>
      <c r="F69" s="19"/>
      <c r="G69" s="11"/>
      <c r="H69" s="17">
        <v>1</v>
      </c>
      <c r="I69" s="13"/>
    </row>
    <row r="70" spans="1:9" ht="47.25" outlineLevel="2" x14ac:dyDescent="0.25">
      <c r="A70" s="74" t="str">
        <f>"3.2."&amp;ROW(A5)&amp;"."</f>
        <v>3.2.5.</v>
      </c>
      <c r="B70" s="50" t="s">
        <v>83</v>
      </c>
      <c r="C70" s="16" t="s">
        <v>84</v>
      </c>
      <c r="D70" s="16" t="s">
        <v>3085</v>
      </c>
      <c r="E70" s="16"/>
      <c r="F70" s="19"/>
      <c r="G70" s="11"/>
      <c r="H70" s="17">
        <v>1</v>
      </c>
      <c r="I70" s="13"/>
    </row>
    <row r="71" spans="1:9" ht="47.25" outlineLevel="2" x14ac:dyDescent="0.25">
      <c r="A71" s="74" t="str">
        <f t="shared" ref="A71:A77" si="4">"3.2."&amp;ROW(A8)&amp;"."</f>
        <v>3.2.8.</v>
      </c>
      <c r="B71" s="50" t="s">
        <v>85</v>
      </c>
      <c r="C71" s="16" t="s">
        <v>86</v>
      </c>
      <c r="D71" s="16" t="s">
        <v>3085</v>
      </c>
      <c r="E71" s="16"/>
      <c r="F71" s="19"/>
      <c r="G71" s="11"/>
      <c r="H71" s="17">
        <v>1</v>
      </c>
      <c r="I71" s="13"/>
    </row>
    <row r="72" spans="1:9" ht="47.25" outlineLevel="2" x14ac:dyDescent="0.25">
      <c r="A72" s="74" t="str">
        <f t="shared" si="4"/>
        <v>3.2.9.</v>
      </c>
      <c r="B72" s="50" t="s">
        <v>87</v>
      </c>
      <c r="C72" s="16" t="s">
        <v>88</v>
      </c>
      <c r="D72" s="16" t="s">
        <v>3085</v>
      </c>
      <c r="E72" s="16"/>
      <c r="F72" s="19"/>
      <c r="G72" s="11"/>
      <c r="H72" s="17">
        <v>1</v>
      </c>
      <c r="I72" s="13"/>
    </row>
    <row r="73" spans="1:9" ht="47.25" outlineLevel="2" x14ac:dyDescent="0.25">
      <c r="A73" s="74" t="str">
        <f t="shared" si="4"/>
        <v>3.2.10.</v>
      </c>
      <c r="B73" s="50" t="s">
        <v>89</v>
      </c>
      <c r="C73" s="16" t="s">
        <v>90</v>
      </c>
      <c r="D73" s="16" t="s">
        <v>3085</v>
      </c>
      <c r="E73" s="16"/>
      <c r="F73" s="19"/>
      <c r="G73" s="11"/>
      <c r="H73" s="17">
        <v>1</v>
      </c>
      <c r="I73" s="13"/>
    </row>
    <row r="74" spans="1:9" ht="47.25" outlineLevel="2" x14ac:dyDescent="0.25">
      <c r="A74" s="74" t="str">
        <f t="shared" si="4"/>
        <v>3.2.11.</v>
      </c>
      <c r="B74" s="50" t="s">
        <v>3166</v>
      </c>
      <c r="C74" s="16" t="s">
        <v>91</v>
      </c>
      <c r="D74" s="16" t="s">
        <v>3085</v>
      </c>
      <c r="E74" s="16"/>
      <c r="F74" s="19"/>
      <c r="G74" s="11"/>
      <c r="H74" s="17">
        <v>1</v>
      </c>
      <c r="I74" s="13"/>
    </row>
    <row r="75" spans="1:9" ht="47.25" outlineLevel="2" x14ac:dyDescent="0.25">
      <c r="A75" s="74" t="str">
        <f t="shared" si="4"/>
        <v>3.2.12.</v>
      </c>
      <c r="B75" s="50" t="s">
        <v>3175</v>
      </c>
      <c r="C75" s="16" t="s">
        <v>92</v>
      </c>
      <c r="D75" s="16" t="s">
        <v>3085</v>
      </c>
      <c r="E75" s="16"/>
      <c r="F75" s="19"/>
      <c r="G75" s="11"/>
      <c r="H75" s="17">
        <v>1</v>
      </c>
      <c r="I75" s="13"/>
    </row>
    <row r="76" spans="1:9" ht="47.25" outlineLevel="2" x14ac:dyDescent="0.25">
      <c r="A76" s="74" t="str">
        <f t="shared" si="4"/>
        <v>3.2.13.</v>
      </c>
      <c r="B76" s="50" t="s">
        <v>93</v>
      </c>
      <c r="C76" s="16" t="s">
        <v>94</v>
      </c>
      <c r="D76" s="16" t="s">
        <v>3085</v>
      </c>
      <c r="E76" s="16"/>
      <c r="F76" s="19"/>
      <c r="G76" s="11"/>
      <c r="H76" s="17">
        <v>1</v>
      </c>
      <c r="I76" s="13"/>
    </row>
    <row r="77" spans="1:9" ht="47.25" outlineLevel="2" x14ac:dyDescent="0.25">
      <c r="A77" s="74" t="str">
        <f t="shared" si="4"/>
        <v>3.2.14.</v>
      </c>
      <c r="B77" s="50" t="s">
        <v>95</v>
      </c>
      <c r="C77" s="16" t="s">
        <v>96</v>
      </c>
      <c r="D77" s="16" t="s">
        <v>3085</v>
      </c>
      <c r="E77" s="16"/>
      <c r="F77" s="19"/>
      <c r="G77" s="11"/>
      <c r="H77" s="17">
        <v>1</v>
      </c>
      <c r="I77" s="13"/>
    </row>
    <row r="78" spans="1:9" ht="15.75" outlineLevel="1" x14ac:dyDescent="0.25">
      <c r="A78" s="74" t="s">
        <v>3616</v>
      </c>
      <c r="B78" s="49" t="s">
        <v>43</v>
      </c>
      <c r="C78" s="14"/>
      <c r="D78" s="14"/>
      <c r="E78" s="14"/>
      <c r="F78" s="18"/>
      <c r="G78" s="11"/>
      <c r="H78" s="17"/>
      <c r="I78" s="13"/>
    </row>
    <row r="79" spans="1:9" ht="47.25" outlineLevel="2" x14ac:dyDescent="0.25">
      <c r="A79" s="74" t="str">
        <f>"3.3."&amp;ROW(A1)&amp;"."</f>
        <v>3.3.1.</v>
      </c>
      <c r="B79" s="50" t="s">
        <v>49</v>
      </c>
      <c r="C79" s="16" t="s">
        <v>97</v>
      </c>
      <c r="D79" s="16" t="s">
        <v>3085</v>
      </c>
      <c r="E79" s="16"/>
      <c r="F79" s="19"/>
      <c r="G79" s="11"/>
      <c r="H79" s="17">
        <v>1</v>
      </c>
      <c r="I79" s="13"/>
    </row>
    <row r="80" spans="1:9" ht="15.75" outlineLevel="1" x14ac:dyDescent="0.25">
      <c r="A80" s="74" t="s">
        <v>3617</v>
      </c>
      <c r="B80" s="49" t="s">
        <v>58</v>
      </c>
      <c r="C80" s="14"/>
      <c r="D80" s="14"/>
      <c r="E80" s="14"/>
      <c r="F80" s="15">
        <v>76753.119999999995</v>
      </c>
      <c r="G80" s="11"/>
      <c r="H80" s="17"/>
      <c r="I80" s="13"/>
    </row>
    <row r="81" spans="1:9" ht="47.25" outlineLevel="2" x14ac:dyDescent="0.25">
      <c r="A81" s="74" t="str">
        <f>"3.4."&amp;ROW(A1)&amp;"."</f>
        <v>3.4.1.</v>
      </c>
      <c r="B81" s="50" t="s">
        <v>3583</v>
      </c>
      <c r="C81" s="16" t="s">
        <v>98</v>
      </c>
      <c r="D81" s="16" t="s">
        <v>3085</v>
      </c>
      <c r="E81" s="16"/>
      <c r="F81" s="17">
        <v>76753.119999999995</v>
      </c>
      <c r="G81" s="11"/>
      <c r="H81" s="17">
        <v>1</v>
      </c>
      <c r="I81" s="13"/>
    </row>
    <row r="82" spans="1:9" ht="47.25" outlineLevel="2" x14ac:dyDescent="0.25">
      <c r="A82" s="74" t="str">
        <f>"3.4."&amp;ROW(A2)&amp;"."</f>
        <v>3.4.2.</v>
      </c>
      <c r="B82" s="50" t="s">
        <v>99</v>
      </c>
      <c r="C82" s="16" t="s">
        <v>100</v>
      </c>
      <c r="D82" s="16" t="s">
        <v>3085</v>
      </c>
      <c r="E82" s="16"/>
      <c r="F82" s="19"/>
      <c r="G82" s="11"/>
      <c r="H82" s="17">
        <v>1</v>
      </c>
      <c r="I82" s="13"/>
    </row>
    <row r="83" spans="1:9" s="1" customFormat="1" ht="15.75" x14ac:dyDescent="0.25">
      <c r="A83" s="65"/>
      <c r="B83" s="47"/>
      <c r="C83" s="5"/>
      <c r="D83" s="5"/>
      <c r="E83" s="5"/>
      <c r="F83" s="5"/>
      <c r="G83" s="11"/>
      <c r="H83" s="8"/>
      <c r="I83" s="9"/>
    </row>
    <row r="84" spans="1:9" ht="15.75" x14ac:dyDescent="0.25">
      <c r="A84" s="75">
        <v>4</v>
      </c>
      <c r="B84" s="48" t="s">
        <v>106</v>
      </c>
      <c r="C84" s="4"/>
      <c r="D84" s="4"/>
      <c r="E84" s="4"/>
      <c r="F84" s="10">
        <v>2452586.94</v>
      </c>
      <c r="G84" s="10"/>
      <c r="H84" s="10"/>
      <c r="I84" s="10"/>
    </row>
    <row r="85" spans="1:9" ht="15.75" outlineLevel="1" x14ac:dyDescent="0.25">
      <c r="A85" s="74" t="s">
        <v>3618</v>
      </c>
      <c r="B85" s="49" t="s">
        <v>3</v>
      </c>
      <c r="C85" s="14"/>
      <c r="D85" s="14"/>
      <c r="E85" s="14"/>
      <c r="F85" s="15">
        <v>2339889.34</v>
      </c>
      <c r="G85" s="11"/>
      <c r="I85" s="13"/>
    </row>
    <row r="86" spans="1:9" ht="47.25" outlineLevel="2" x14ac:dyDescent="0.25">
      <c r="A86" s="74" t="str">
        <f>"4.1."&amp;ROW(A1)&amp;"."</f>
        <v>4.1.1.</v>
      </c>
      <c r="B86" s="50" t="s">
        <v>3167</v>
      </c>
      <c r="C86" s="16" t="s">
        <v>107</v>
      </c>
      <c r="D86" s="16" t="s">
        <v>3085</v>
      </c>
      <c r="E86" s="16"/>
      <c r="F86" s="17">
        <v>2339889.34</v>
      </c>
      <c r="G86" s="77" t="s">
        <v>1694</v>
      </c>
      <c r="H86" s="17">
        <v>1</v>
      </c>
      <c r="I86" s="13"/>
    </row>
    <row r="87" spans="1:9" ht="15.75" outlineLevel="1" x14ac:dyDescent="0.25">
      <c r="A87" s="74" t="s">
        <v>3619</v>
      </c>
      <c r="B87" s="49" t="s">
        <v>7</v>
      </c>
      <c r="C87" s="14"/>
      <c r="D87" s="14"/>
      <c r="E87" s="14"/>
      <c r="F87" s="15">
        <v>112697.60000000001</v>
      </c>
      <c r="G87" s="11"/>
      <c r="I87" s="13"/>
    </row>
    <row r="88" spans="1:9" ht="47.25" outlineLevel="2" x14ac:dyDescent="0.25">
      <c r="A88" s="74" t="str">
        <f>"4.2."&amp;ROW(A1)&amp;"."</f>
        <v>4.2.1.</v>
      </c>
      <c r="B88" s="50" t="s">
        <v>109</v>
      </c>
      <c r="C88" s="16" t="s">
        <v>110</v>
      </c>
      <c r="D88" s="16" t="s">
        <v>3085</v>
      </c>
      <c r="E88" s="16"/>
      <c r="F88" s="19"/>
      <c r="G88" s="11"/>
      <c r="H88" s="17">
        <v>1</v>
      </c>
      <c r="I88" s="13"/>
    </row>
    <row r="89" spans="1:9" ht="47.25" outlineLevel="2" x14ac:dyDescent="0.25">
      <c r="A89" s="74" t="str">
        <f>"4.2."&amp;ROW(A2)&amp;"."</f>
        <v>4.2.2.</v>
      </c>
      <c r="B89" s="50" t="s">
        <v>111</v>
      </c>
      <c r="C89" s="16" t="s">
        <v>112</v>
      </c>
      <c r="D89" s="16" t="s">
        <v>3085</v>
      </c>
      <c r="E89" s="16"/>
      <c r="F89" s="19"/>
      <c r="G89" s="11"/>
      <c r="H89" s="17">
        <v>1</v>
      </c>
      <c r="I89" s="13"/>
    </row>
    <row r="90" spans="1:9" ht="47.25" outlineLevel="2" x14ac:dyDescent="0.25">
      <c r="A90" s="74" t="str">
        <f>"4.2."&amp;ROW(A3)&amp;"."</f>
        <v>4.2.3.</v>
      </c>
      <c r="B90" s="50" t="s">
        <v>101</v>
      </c>
      <c r="C90" s="16" t="s">
        <v>113</v>
      </c>
      <c r="D90" s="16" t="s">
        <v>3085</v>
      </c>
      <c r="E90" s="16"/>
      <c r="F90" s="19"/>
      <c r="G90" s="11"/>
      <c r="H90" s="17">
        <v>1</v>
      </c>
      <c r="I90" s="13"/>
    </row>
    <row r="91" spans="1:9" ht="47.25" outlineLevel="2" x14ac:dyDescent="0.25">
      <c r="A91" s="74" t="str">
        <f>"4.2."&amp;ROW(A4)&amp;"."</f>
        <v>4.2.4.</v>
      </c>
      <c r="B91" s="50" t="s">
        <v>114</v>
      </c>
      <c r="C91" s="16" t="s">
        <v>115</v>
      </c>
      <c r="D91" s="16" t="s">
        <v>3085</v>
      </c>
      <c r="E91" s="16"/>
      <c r="F91" s="17">
        <v>67131.960000000006</v>
      </c>
      <c r="G91" s="11"/>
      <c r="H91" s="17">
        <v>1</v>
      </c>
      <c r="I91" s="13"/>
    </row>
    <row r="92" spans="1:9" ht="47.25" outlineLevel="2" x14ac:dyDescent="0.25">
      <c r="A92" s="74" t="str">
        <f>"4.2."&amp;ROW(A5)&amp;"."</f>
        <v>4.2.5.</v>
      </c>
      <c r="B92" s="50" t="s">
        <v>102</v>
      </c>
      <c r="C92" s="16" t="s">
        <v>116</v>
      </c>
      <c r="D92" s="16" t="s">
        <v>3085</v>
      </c>
      <c r="E92" s="16"/>
      <c r="F92" s="19"/>
      <c r="G92" s="11"/>
      <c r="H92" s="17">
        <v>1</v>
      </c>
      <c r="I92" s="13"/>
    </row>
    <row r="93" spans="1:9" ht="47.25" outlineLevel="2" x14ac:dyDescent="0.25">
      <c r="A93" s="74" t="str">
        <f t="shared" ref="A93:A102" si="5">"4.2."&amp;ROW(A8)&amp;"."</f>
        <v>4.2.8.</v>
      </c>
      <c r="B93" s="50" t="s">
        <v>117</v>
      </c>
      <c r="C93" s="16" t="s">
        <v>118</v>
      </c>
      <c r="D93" s="16" t="s">
        <v>3085</v>
      </c>
      <c r="E93" s="16"/>
      <c r="F93" s="19"/>
      <c r="G93" s="11"/>
      <c r="H93" s="17">
        <v>1</v>
      </c>
      <c r="I93" s="13"/>
    </row>
    <row r="94" spans="1:9" ht="47.25" outlineLevel="2" x14ac:dyDescent="0.25">
      <c r="A94" s="74" t="str">
        <f t="shared" si="5"/>
        <v>4.2.9.</v>
      </c>
      <c r="B94" s="50" t="s">
        <v>103</v>
      </c>
      <c r="C94" s="16" t="s">
        <v>119</v>
      </c>
      <c r="D94" s="16" t="s">
        <v>3085</v>
      </c>
      <c r="E94" s="16"/>
      <c r="F94" s="19"/>
      <c r="G94" s="11"/>
      <c r="H94" s="17">
        <v>1</v>
      </c>
      <c r="I94" s="13"/>
    </row>
    <row r="95" spans="1:9" ht="47.25" outlineLevel="2" x14ac:dyDescent="0.25">
      <c r="A95" s="74" t="str">
        <f t="shared" si="5"/>
        <v>4.2.10.</v>
      </c>
      <c r="B95" s="50" t="s">
        <v>3171</v>
      </c>
      <c r="C95" s="16" t="s">
        <v>120</v>
      </c>
      <c r="D95" s="16" t="s">
        <v>3085</v>
      </c>
      <c r="E95" s="16"/>
      <c r="F95" s="19"/>
      <c r="G95" s="11"/>
      <c r="H95" s="17">
        <v>1</v>
      </c>
      <c r="I95" s="13"/>
    </row>
    <row r="96" spans="1:9" ht="47.25" outlineLevel="2" x14ac:dyDescent="0.25">
      <c r="A96" s="74" t="str">
        <f t="shared" si="5"/>
        <v>4.2.11.</v>
      </c>
      <c r="B96" s="50" t="s">
        <v>3171</v>
      </c>
      <c r="C96" s="16" t="s">
        <v>121</v>
      </c>
      <c r="D96" s="16" t="s">
        <v>3085</v>
      </c>
      <c r="E96" s="16"/>
      <c r="F96" s="19"/>
      <c r="G96" s="11"/>
      <c r="H96" s="17">
        <v>1</v>
      </c>
      <c r="I96" s="13"/>
    </row>
    <row r="97" spans="1:9" ht="47.25" outlineLevel="2" x14ac:dyDescent="0.25">
      <c r="A97" s="74" t="str">
        <f t="shared" si="5"/>
        <v>4.2.12.</v>
      </c>
      <c r="B97" s="50" t="s">
        <v>3172</v>
      </c>
      <c r="C97" s="16" t="s">
        <v>122</v>
      </c>
      <c r="D97" s="16" t="s">
        <v>3085</v>
      </c>
      <c r="E97" s="16"/>
      <c r="F97" s="17">
        <v>23169.52</v>
      </c>
      <c r="G97" s="11"/>
      <c r="H97" s="17">
        <v>1</v>
      </c>
      <c r="I97" s="13"/>
    </row>
    <row r="98" spans="1:9" ht="47.25" outlineLevel="2" x14ac:dyDescent="0.25">
      <c r="A98" s="74" t="str">
        <f t="shared" si="5"/>
        <v>4.2.13.</v>
      </c>
      <c r="B98" s="50" t="s">
        <v>3173</v>
      </c>
      <c r="C98" s="16" t="s">
        <v>123</v>
      </c>
      <c r="D98" s="16" t="s">
        <v>3085</v>
      </c>
      <c r="E98" s="16"/>
      <c r="F98" s="17">
        <v>22396.12</v>
      </c>
      <c r="G98" s="11"/>
      <c r="H98" s="17">
        <v>1</v>
      </c>
      <c r="I98" s="13"/>
    </row>
    <row r="99" spans="1:9" ht="47.25" outlineLevel="2" x14ac:dyDescent="0.25">
      <c r="A99" s="74" t="str">
        <f t="shared" si="5"/>
        <v>4.2.14.</v>
      </c>
      <c r="B99" s="50" t="s">
        <v>3174</v>
      </c>
      <c r="C99" s="16" t="s">
        <v>124</v>
      </c>
      <c r="D99" s="16" t="s">
        <v>3085</v>
      </c>
      <c r="E99" s="16"/>
      <c r="F99" s="19"/>
      <c r="G99" s="11"/>
      <c r="H99" s="17">
        <v>1</v>
      </c>
      <c r="I99" s="13"/>
    </row>
    <row r="100" spans="1:9" ht="47.25" outlineLevel="2" x14ac:dyDescent="0.25">
      <c r="A100" s="74" t="str">
        <f t="shared" si="5"/>
        <v>4.2.15.</v>
      </c>
      <c r="B100" s="50" t="s">
        <v>125</v>
      </c>
      <c r="C100" s="16" t="s">
        <v>126</v>
      </c>
      <c r="D100" s="16" t="s">
        <v>3085</v>
      </c>
      <c r="E100" s="16"/>
      <c r="F100" s="19"/>
      <c r="G100" s="11"/>
      <c r="H100" s="17">
        <v>1</v>
      </c>
      <c r="I100" s="13"/>
    </row>
    <row r="101" spans="1:9" ht="47.25" outlineLevel="2" x14ac:dyDescent="0.25">
      <c r="A101" s="74" t="str">
        <f t="shared" si="5"/>
        <v>4.2.16.</v>
      </c>
      <c r="B101" s="50" t="s">
        <v>125</v>
      </c>
      <c r="C101" s="16" t="s">
        <v>127</v>
      </c>
      <c r="D101" s="16" t="s">
        <v>3085</v>
      </c>
      <c r="E101" s="16"/>
      <c r="F101" s="19"/>
      <c r="G101" s="11"/>
      <c r="H101" s="17">
        <v>1</v>
      </c>
      <c r="I101" s="13"/>
    </row>
    <row r="102" spans="1:9" ht="47.25" outlineLevel="2" x14ac:dyDescent="0.25">
      <c r="A102" s="74" t="str">
        <f t="shared" si="5"/>
        <v>4.2.17.</v>
      </c>
      <c r="B102" s="50" t="s">
        <v>125</v>
      </c>
      <c r="C102" s="16" t="s">
        <v>128</v>
      </c>
      <c r="D102" s="16" t="s">
        <v>3085</v>
      </c>
      <c r="E102" s="16"/>
      <c r="F102" s="19"/>
      <c r="G102" s="11"/>
      <c r="H102" s="17">
        <v>1</v>
      </c>
      <c r="I102" s="13"/>
    </row>
    <row r="103" spans="1:9" ht="15.75" outlineLevel="1" x14ac:dyDescent="0.25">
      <c r="A103" s="74" t="s">
        <v>3620</v>
      </c>
      <c r="B103" s="49" t="s">
        <v>104</v>
      </c>
      <c r="C103" s="14"/>
      <c r="D103" s="14"/>
      <c r="E103" s="14"/>
      <c r="F103" s="18"/>
      <c r="G103" s="11"/>
      <c r="I103" s="13"/>
    </row>
    <row r="104" spans="1:9" ht="47.25" outlineLevel="2" x14ac:dyDescent="0.25">
      <c r="A104" s="74" t="str">
        <f>"4.3."&amp;ROW(A1)&amp;"."</f>
        <v>4.3.1.</v>
      </c>
      <c r="B104" s="50" t="s">
        <v>129</v>
      </c>
      <c r="C104" s="16" t="s">
        <v>130</v>
      </c>
      <c r="D104" s="16" t="s">
        <v>3085</v>
      </c>
      <c r="E104" s="16"/>
      <c r="F104" s="19"/>
      <c r="G104" s="11"/>
      <c r="H104" s="17">
        <v>1</v>
      </c>
      <c r="I104" s="13"/>
    </row>
    <row r="105" spans="1:9" ht="47.25" outlineLevel="2" x14ac:dyDescent="0.25">
      <c r="A105" s="74" t="str">
        <f>"4.3."&amp;ROW(A2)&amp;"."</f>
        <v>4.3.2.</v>
      </c>
      <c r="B105" s="50" t="s">
        <v>105</v>
      </c>
      <c r="C105" s="16" t="s">
        <v>131</v>
      </c>
      <c r="D105" s="16" t="s">
        <v>3085</v>
      </c>
      <c r="E105" s="16"/>
      <c r="F105" s="19"/>
      <c r="G105" s="11"/>
      <c r="H105" s="17">
        <v>1</v>
      </c>
      <c r="I105" s="13"/>
    </row>
    <row r="106" spans="1:9" ht="15.75" outlineLevel="1" x14ac:dyDescent="0.25">
      <c r="A106" s="74" t="s">
        <v>3621</v>
      </c>
      <c r="B106" s="49" t="s">
        <v>58</v>
      </c>
      <c r="C106" s="14"/>
      <c r="D106" s="14"/>
      <c r="E106" s="14"/>
      <c r="F106" s="18"/>
      <c r="G106" s="11"/>
      <c r="I106" s="13"/>
    </row>
    <row r="107" spans="1:9" ht="47.25" outlineLevel="2" x14ac:dyDescent="0.25">
      <c r="A107" s="74" t="str">
        <f>"4.4."&amp;ROW(A1)&amp;"."</f>
        <v>4.4.1.</v>
      </c>
      <c r="B107" s="50" t="s">
        <v>3170</v>
      </c>
      <c r="C107" s="16" t="s">
        <v>132</v>
      </c>
      <c r="D107" s="16" t="s">
        <v>3085</v>
      </c>
      <c r="E107" s="16"/>
      <c r="F107" s="19"/>
      <c r="G107" s="11"/>
      <c r="H107" s="17">
        <v>1</v>
      </c>
      <c r="I107" s="13"/>
    </row>
    <row r="108" spans="1:9" ht="132" customHeight="1" outlineLevel="2" x14ac:dyDescent="0.25">
      <c r="A108" s="74" t="str">
        <f>"4.4."&amp;ROW(A2)&amp;"."</f>
        <v>4.4.2.</v>
      </c>
      <c r="B108" s="50" t="s">
        <v>3169</v>
      </c>
      <c r="C108" s="16" t="s">
        <v>133</v>
      </c>
      <c r="D108" s="16" t="s">
        <v>3085</v>
      </c>
      <c r="E108" s="16"/>
      <c r="F108" s="19"/>
      <c r="G108" s="77" t="s">
        <v>108</v>
      </c>
      <c r="H108" s="17">
        <v>1</v>
      </c>
      <c r="I108" s="43"/>
    </row>
    <row r="109" spans="1:9" ht="31.5" outlineLevel="1" x14ac:dyDescent="0.25">
      <c r="A109" s="74" t="s">
        <v>3622</v>
      </c>
      <c r="B109" s="49" t="s">
        <v>3082</v>
      </c>
      <c r="C109" s="14"/>
      <c r="D109" s="14"/>
      <c r="E109" s="14"/>
      <c r="F109" s="14"/>
      <c r="G109" s="11"/>
      <c r="H109" s="17"/>
      <c r="I109" s="13"/>
    </row>
    <row r="110" spans="1:9" ht="47.25" outlineLevel="2" x14ac:dyDescent="0.25">
      <c r="A110" s="74" t="str">
        <f>"4.5."&amp;ROW(A1)&amp;"."</f>
        <v>4.5.1.</v>
      </c>
      <c r="B110" s="50" t="s">
        <v>1698</v>
      </c>
      <c r="C110" s="16" t="s">
        <v>1699</v>
      </c>
      <c r="D110" s="16" t="s">
        <v>3085</v>
      </c>
      <c r="E110" s="16" t="s">
        <v>3168</v>
      </c>
      <c r="F110" s="16"/>
      <c r="G110" s="11"/>
      <c r="H110" s="17">
        <v>1</v>
      </c>
      <c r="I110" s="13"/>
    </row>
    <row r="111" spans="1:9" ht="47.25" outlineLevel="2" x14ac:dyDescent="0.25">
      <c r="A111" s="74" t="str">
        <f>"4.5."&amp;ROW(A2)&amp;"."</f>
        <v>4.5.2.</v>
      </c>
      <c r="B111" s="50" t="s">
        <v>1701</v>
      </c>
      <c r="C111" s="16" t="s">
        <v>1702</v>
      </c>
      <c r="D111" s="16" t="s">
        <v>3085</v>
      </c>
      <c r="E111" s="16" t="s">
        <v>3168</v>
      </c>
      <c r="F111" s="16"/>
      <c r="G111" s="11"/>
      <c r="H111" s="17">
        <v>1</v>
      </c>
      <c r="I111" s="13"/>
    </row>
    <row r="112" spans="1:9" ht="47.25" outlineLevel="2" x14ac:dyDescent="0.25">
      <c r="A112" s="74" t="str">
        <f>"4.5."&amp;ROW(A3)&amp;"."</f>
        <v>4.5.3.</v>
      </c>
      <c r="B112" s="50" t="s">
        <v>1703</v>
      </c>
      <c r="C112" s="16" t="s">
        <v>1704</v>
      </c>
      <c r="D112" s="16" t="s">
        <v>3085</v>
      </c>
      <c r="E112" s="16" t="s">
        <v>3168</v>
      </c>
      <c r="F112" s="16"/>
      <c r="G112" s="11"/>
      <c r="H112" s="17">
        <v>1</v>
      </c>
      <c r="I112" s="13"/>
    </row>
    <row r="113" spans="1:9" ht="47.25" outlineLevel="2" x14ac:dyDescent="0.25">
      <c r="A113" s="74" t="str">
        <f>"4.5."&amp;ROW(A4)&amp;"."</f>
        <v>4.5.4.</v>
      </c>
      <c r="B113" s="50" t="s">
        <v>1705</v>
      </c>
      <c r="C113" s="16" t="s">
        <v>1706</v>
      </c>
      <c r="D113" s="16" t="s">
        <v>3085</v>
      </c>
      <c r="E113" s="16" t="s">
        <v>3168</v>
      </c>
      <c r="F113" s="16"/>
      <c r="G113" s="11"/>
      <c r="H113" s="17">
        <v>1</v>
      </c>
      <c r="I113" s="13"/>
    </row>
    <row r="114" spans="1:9" ht="47.25" outlineLevel="2" x14ac:dyDescent="0.25">
      <c r="A114" s="74" t="str">
        <f>"4.5."&amp;ROW(A5)&amp;"."</f>
        <v>4.5.5.</v>
      </c>
      <c r="B114" s="50" t="s">
        <v>1707</v>
      </c>
      <c r="C114" s="16" t="s">
        <v>1708</v>
      </c>
      <c r="D114" s="16" t="s">
        <v>3085</v>
      </c>
      <c r="E114" s="16" t="s">
        <v>3168</v>
      </c>
      <c r="F114" s="16"/>
      <c r="G114" s="11"/>
      <c r="H114" s="17">
        <v>1</v>
      </c>
      <c r="I114" s="13"/>
    </row>
    <row r="115" spans="1:9" ht="47.25" outlineLevel="2" x14ac:dyDescent="0.25">
      <c r="A115" s="74" t="str">
        <f t="shared" ref="A115:A124" si="6">"4.5."&amp;ROW(A8)&amp;"."</f>
        <v>4.5.8.</v>
      </c>
      <c r="B115" s="50" t="s">
        <v>1709</v>
      </c>
      <c r="C115" s="16" t="s">
        <v>1710</v>
      </c>
      <c r="D115" s="16" t="s">
        <v>3085</v>
      </c>
      <c r="E115" s="16"/>
      <c r="F115" s="16"/>
      <c r="G115" s="11"/>
      <c r="H115" s="17">
        <v>1</v>
      </c>
      <c r="I115" s="13"/>
    </row>
    <row r="116" spans="1:9" ht="47.25" outlineLevel="2" x14ac:dyDescent="0.25">
      <c r="A116" s="74" t="str">
        <f t="shared" si="6"/>
        <v>4.5.9.</v>
      </c>
      <c r="B116" s="50" t="s">
        <v>1711</v>
      </c>
      <c r="C116" s="16" t="s">
        <v>1712</v>
      </c>
      <c r="D116" s="16" t="s">
        <v>3085</v>
      </c>
      <c r="E116" s="16" t="s">
        <v>3168</v>
      </c>
      <c r="F116" s="16"/>
      <c r="G116" s="11"/>
      <c r="H116" s="17">
        <v>2</v>
      </c>
      <c r="I116" s="13"/>
    </row>
    <row r="117" spans="1:9" ht="47.25" outlineLevel="2" x14ac:dyDescent="0.25">
      <c r="A117" s="74" t="str">
        <f t="shared" si="6"/>
        <v>4.5.10.</v>
      </c>
      <c r="B117" s="50" t="s">
        <v>1713</v>
      </c>
      <c r="C117" s="16" t="s">
        <v>1714</v>
      </c>
      <c r="D117" s="16" t="s">
        <v>3085</v>
      </c>
      <c r="E117" s="16"/>
      <c r="F117" s="16"/>
      <c r="G117" s="11"/>
      <c r="H117" s="17">
        <v>2</v>
      </c>
      <c r="I117" s="13"/>
    </row>
    <row r="118" spans="1:9" ht="47.25" outlineLevel="2" x14ac:dyDescent="0.25">
      <c r="A118" s="74" t="str">
        <f t="shared" si="6"/>
        <v>4.5.11.</v>
      </c>
      <c r="B118" s="50" t="s">
        <v>1715</v>
      </c>
      <c r="C118" s="16" t="s">
        <v>1716</v>
      </c>
      <c r="D118" s="16" t="s">
        <v>3085</v>
      </c>
      <c r="E118" s="16" t="s">
        <v>3168</v>
      </c>
      <c r="F118" s="16"/>
      <c r="G118" s="11"/>
      <c r="H118" s="17">
        <v>1</v>
      </c>
      <c r="I118" s="13"/>
    </row>
    <row r="119" spans="1:9" ht="47.25" outlineLevel="2" x14ac:dyDescent="0.25">
      <c r="A119" s="74" t="str">
        <f t="shared" si="6"/>
        <v>4.5.12.</v>
      </c>
      <c r="B119" s="50" t="s">
        <v>1717</v>
      </c>
      <c r="C119" s="16" t="s">
        <v>1718</v>
      </c>
      <c r="D119" s="16" t="s">
        <v>3085</v>
      </c>
      <c r="E119" s="16" t="s">
        <v>3168</v>
      </c>
      <c r="F119" s="16"/>
      <c r="G119" s="11"/>
      <c r="H119" s="17">
        <v>1</v>
      </c>
      <c r="I119" s="13"/>
    </row>
    <row r="120" spans="1:9" ht="47.25" outlineLevel="2" x14ac:dyDescent="0.25">
      <c r="A120" s="74" t="str">
        <f t="shared" si="6"/>
        <v>4.5.13.</v>
      </c>
      <c r="B120" s="50" t="s">
        <v>1719</v>
      </c>
      <c r="C120" s="16" t="s">
        <v>1720</v>
      </c>
      <c r="D120" s="16" t="s">
        <v>3085</v>
      </c>
      <c r="E120" s="16" t="s">
        <v>3168</v>
      </c>
      <c r="F120" s="16"/>
      <c r="G120" s="11"/>
      <c r="H120" s="17">
        <v>1</v>
      </c>
      <c r="I120" s="13"/>
    </row>
    <row r="121" spans="1:9" ht="47.25" outlineLevel="2" x14ac:dyDescent="0.25">
      <c r="A121" s="74" t="str">
        <f t="shared" si="6"/>
        <v>4.5.14.</v>
      </c>
      <c r="B121" s="50" t="s">
        <v>1721</v>
      </c>
      <c r="C121" s="16" t="s">
        <v>1722</v>
      </c>
      <c r="D121" s="16" t="s">
        <v>3085</v>
      </c>
      <c r="E121" s="16" t="s">
        <v>3168</v>
      </c>
      <c r="F121" s="16"/>
      <c r="G121" s="11"/>
      <c r="H121" s="17">
        <v>1</v>
      </c>
      <c r="I121" s="13"/>
    </row>
    <row r="122" spans="1:9" ht="47.25" outlineLevel="2" x14ac:dyDescent="0.25">
      <c r="A122" s="74" t="str">
        <f t="shared" si="6"/>
        <v>4.5.15.</v>
      </c>
      <c r="B122" s="50" t="s">
        <v>1723</v>
      </c>
      <c r="C122" s="16" t="s">
        <v>1724</v>
      </c>
      <c r="D122" s="16" t="s">
        <v>3085</v>
      </c>
      <c r="E122" s="16" t="s">
        <v>3168</v>
      </c>
      <c r="F122" s="16"/>
      <c r="G122" s="11"/>
      <c r="H122" s="17">
        <v>1</v>
      </c>
      <c r="I122" s="13"/>
    </row>
    <row r="123" spans="1:9" ht="47.25" outlineLevel="2" x14ac:dyDescent="0.25">
      <c r="A123" s="74" t="str">
        <f t="shared" si="6"/>
        <v>4.5.16.</v>
      </c>
      <c r="B123" s="50" t="s">
        <v>1725</v>
      </c>
      <c r="C123" s="16" t="s">
        <v>1726</v>
      </c>
      <c r="D123" s="16" t="s">
        <v>3085</v>
      </c>
      <c r="E123" s="16" t="s">
        <v>3168</v>
      </c>
      <c r="F123" s="16"/>
      <c r="G123" s="11"/>
      <c r="H123" s="17">
        <v>1</v>
      </c>
      <c r="I123" s="13"/>
    </row>
    <row r="124" spans="1:9" ht="47.25" outlineLevel="2" x14ac:dyDescent="0.25">
      <c r="A124" s="74" t="str">
        <f t="shared" si="6"/>
        <v>4.5.17.</v>
      </c>
      <c r="B124" s="50" t="s">
        <v>1727</v>
      </c>
      <c r="C124" s="16" t="s">
        <v>1728</v>
      </c>
      <c r="D124" s="16" t="s">
        <v>3085</v>
      </c>
      <c r="E124" s="16" t="s">
        <v>3168</v>
      </c>
      <c r="F124" s="16"/>
      <c r="G124" s="11"/>
      <c r="H124" s="17">
        <v>1</v>
      </c>
      <c r="I124" s="13"/>
    </row>
    <row r="125" spans="1:9" ht="47.25" outlineLevel="2" x14ac:dyDescent="0.25">
      <c r="A125" s="74" t="str">
        <f t="shared" ref="A125:A134" si="7">"4.5."&amp;ROW(A18)&amp;"."</f>
        <v>4.5.18.</v>
      </c>
      <c r="B125" s="50" t="s">
        <v>1729</v>
      </c>
      <c r="C125" s="16" t="s">
        <v>1730</v>
      </c>
      <c r="D125" s="16" t="s">
        <v>3085</v>
      </c>
      <c r="E125" s="16" t="s">
        <v>3168</v>
      </c>
      <c r="F125" s="16"/>
      <c r="G125" s="11"/>
      <c r="H125" s="17">
        <v>1</v>
      </c>
      <c r="I125" s="13"/>
    </row>
    <row r="126" spans="1:9" ht="47.25" outlineLevel="2" x14ac:dyDescent="0.25">
      <c r="A126" s="74" t="str">
        <f t="shared" si="7"/>
        <v>4.5.19.</v>
      </c>
      <c r="B126" s="50" t="s">
        <v>1731</v>
      </c>
      <c r="C126" s="16" t="s">
        <v>1732</v>
      </c>
      <c r="D126" s="16" t="s">
        <v>3085</v>
      </c>
      <c r="E126" s="16" t="s">
        <v>3168</v>
      </c>
      <c r="F126" s="16"/>
      <c r="G126" s="11"/>
      <c r="H126" s="17">
        <v>1</v>
      </c>
      <c r="I126" s="13"/>
    </row>
    <row r="127" spans="1:9" ht="47.25" outlineLevel="2" x14ac:dyDescent="0.25">
      <c r="A127" s="74" t="str">
        <f t="shared" si="7"/>
        <v>4.5.20.</v>
      </c>
      <c r="B127" s="50" t="s">
        <v>1733</v>
      </c>
      <c r="C127" s="16" t="s">
        <v>1734</v>
      </c>
      <c r="D127" s="16" t="s">
        <v>3085</v>
      </c>
      <c r="E127" s="16" t="s">
        <v>3168</v>
      </c>
      <c r="F127" s="16"/>
      <c r="G127" s="11"/>
      <c r="H127" s="17">
        <v>1</v>
      </c>
      <c r="I127" s="13"/>
    </row>
    <row r="128" spans="1:9" ht="47.25" outlineLevel="2" x14ac:dyDescent="0.25">
      <c r="A128" s="74" t="str">
        <f t="shared" si="7"/>
        <v>4.5.21.</v>
      </c>
      <c r="B128" s="50" t="s">
        <v>1735</v>
      </c>
      <c r="C128" s="16" t="s">
        <v>1736</v>
      </c>
      <c r="D128" s="16" t="s">
        <v>3085</v>
      </c>
      <c r="E128" s="16" t="s">
        <v>3168</v>
      </c>
      <c r="F128" s="16"/>
      <c r="G128" s="11"/>
      <c r="H128" s="17">
        <v>1</v>
      </c>
      <c r="I128" s="13"/>
    </row>
    <row r="129" spans="1:9" ht="47.25" outlineLevel="2" x14ac:dyDescent="0.25">
      <c r="A129" s="74" t="str">
        <f t="shared" si="7"/>
        <v>4.5.22.</v>
      </c>
      <c r="B129" s="50" t="s">
        <v>1737</v>
      </c>
      <c r="C129" s="16" t="s">
        <v>1738</v>
      </c>
      <c r="D129" s="16" t="s">
        <v>3085</v>
      </c>
      <c r="E129" s="16" t="s">
        <v>3168</v>
      </c>
      <c r="F129" s="16"/>
      <c r="G129" s="11"/>
      <c r="H129" s="17">
        <v>1</v>
      </c>
      <c r="I129" s="13"/>
    </row>
    <row r="130" spans="1:9" ht="47.25" outlineLevel="2" x14ac:dyDescent="0.25">
      <c r="A130" s="74" t="str">
        <f t="shared" si="7"/>
        <v>4.5.23.</v>
      </c>
      <c r="B130" s="50" t="s">
        <v>1739</v>
      </c>
      <c r="C130" s="16" t="s">
        <v>1740</v>
      </c>
      <c r="D130" s="16" t="s">
        <v>3085</v>
      </c>
      <c r="E130" s="16" t="s">
        <v>3168</v>
      </c>
      <c r="F130" s="16"/>
      <c r="G130" s="11"/>
      <c r="H130" s="17">
        <v>1</v>
      </c>
      <c r="I130" s="13"/>
    </row>
    <row r="131" spans="1:9" ht="47.25" outlineLevel="2" x14ac:dyDescent="0.25">
      <c r="A131" s="74" t="str">
        <f t="shared" si="7"/>
        <v>4.5.24.</v>
      </c>
      <c r="B131" s="50" t="s">
        <v>1741</v>
      </c>
      <c r="C131" s="16" t="s">
        <v>1742</v>
      </c>
      <c r="D131" s="16" t="s">
        <v>3085</v>
      </c>
      <c r="E131" s="16" t="s">
        <v>3168</v>
      </c>
      <c r="F131" s="16"/>
      <c r="G131" s="11"/>
      <c r="H131" s="17">
        <v>1</v>
      </c>
      <c r="I131" s="13"/>
    </row>
    <row r="132" spans="1:9" ht="47.25" outlineLevel="2" x14ac:dyDescent="0.25">
      <c r="A132" s="74" t="str">
        <f t="shared" si="7"/>
        <v>4.5.25.</v>
      </c>
      <c r="B132" s="50" t="s">
        <v>1743</v>
      </c>
      <c r="C132" s="16" t="s">
        <v>1744</v>
      </c>
      <c r="D132" s="16" t="s">
        <v>3085</v>
      </c>
      <c r="E132" s="16" t="s">
        <v>3168</v>
      </c>
      <c r="F132" s="16"/>
      <c r="G132" s="11"/>
      <c r="H132" s="17">
        <v>1</v>
      </c>
      <c r="I132" s="13"/>
    </row>
    <row r="133" spans="1:9" ht="47.25" outlineLevel="2" x14ac:dyDescent="0.25">
      <c r="A133" s="74" t="str">
        <f t="shared" si="7"/>
        <v>4.5.26.</v>
      </c>
      <c r="B133" s="50" t="s">
        <v>1745</v>
      </c>
      <c r="C133" s="16" t="s">
        <v>1746</v>
      </c>
      <c r="D133" s="16" t="s">
        <v>3085</v>
      </c>
      <c r="E133" s="16" t="s">
        <v>3168</v>
      </c>
      <c r="F133" s="16"/>
      <c r="G133" s="11"/>
      <c r="H133" s="17">
        <v>1</v>
      </c>
      <c r="I133" s="13"/>
    </row>
    <row r="134" spans="1:9" ht="47.25" outlineLevel="2" x14ac:dyDescent="0.25">
      <c r="A134" s="74" t="str">
        <f t="shared" si="7"/>
        <v>4.5.27.</v>
      </c>
      <c r="B134" s="50" t="s">
        <v>1747</v>
      </c>
      <c r="C134" s="16" t="s">
        <v>1748</v>
      </c>
      <c r="D134" s="16" t="s">
        <v>3085</v>
      </c>
      <c r="E134" s="16" t="s">
        <v>1749</v>
      </c>
      <c r="F134" s="16"/>
      <c r="G134" s="11"/>
      <c r="H134" s="17">
        <v>1</v>
      </c>
      <c r="I134" s="13"/>
    </row>
    <row r="135" spans="1:9" s="1" customFormat="1" ht="15.75" x14ac:dyDescent="0.25">
      <c r="A135" s="65"/>
      <c r="B135" s="47"/>
      <c r="C135" s="5"/>
      <c r="D135" s="5"/>
      <c r="E135" s="5"/>
      <c r="F135" s="5"/>
      <c r="G135" s="11"/>
      <c r="H135" s="8"/>
      <c r="I135" s="9"/>
    </row>
    <row r="136" spans="1:9" ht="15.75" x14ac:dyDescent="0.25">
      <c r="A136" s="75">
        <v>5</v>
      </c>
      <c r="B136" s="48" t="s">
        <v>134</v>
      </c>
      <c r="C136" s="4"/>
      <c r="D136" s="4"/>
      <c r="E136" s="4"/>
      <c r="F136" s="10">
        <v>18896462.59</v>
      </c>
      <c r="G136" s="10"/>
      <c r="H136" s="10"/>
      <c r="I136" s="10"/>
    </row>
    <row r="137" spans="1:9" ht="15.75" outlineLevel="1" x14ac:dyDescent="0.25">
      <c r="A137" s="74" t="s">
        <v>3623</v>
      </c>
      <c r="B137" s="49" t="s">
        <v>3</v>
      </c>
      <c r="C137" s="14"/>
      <c r="D137" s="14"/>
      <c r="E137" s="14"/>
      <c r="F137" s="15">
        <v>17829336.129999999</v>
      </c>
      <c r="G137" s="11"/>
      <c r="I137" s="13"/>
    </row>
    <row r="138" spans="1:9" ht="63" outlineLevel="2" x14ac:dyDescent="0.25">
      <c r="A138" s="74" t="str">
        <f>"5.1."&amp;ROW(A1)&amp;"."</f>
        <v>5.1.1.</v>
      </c>
      <c r="B138" s="50" t="s">
        <v>135</v>
      </c>
      <c r="C138" s="16" t="s">
        <v>136</v>
      </c>
      <c r="D138" s="16" t="s">
        <v>3083</v>
      </c>
      <c r="E138" s="16"/>
      <c r="F138" s="17">
        <v>17593312.300000001</v>
      </c>
      <c r="G138" s="77" t="s">
        <v>1679</v>
      </c>
      <c r="H138" s="17">
        <v>1</v>
      </c>
      <c r="I138" s="13"/>
    </row>
    <row r="139" spans="1:9" ht="63" outlineLevel="2" x14ac:dyDescent="0.25">
      <c r="A139" s="74" t="str">
        <f>"5.1."&amp;ROW(A2)&amp;"."</f>
        <v>5.1.2.</v>
      </c>
      <c r="B139" s="50" t="s">
        <v>137</v>
      </c>
      <c r="C139" s="16" t="s">
        <v>138</v>
      </c>
      <c r="D139" s="16" t="s">
        <v>3083</v>
      </c>
      <c r="E139" s="16"/>
      <c r="F139" s="17">
        <v>236023.83</v>
      </c>
      <c r="G139" s="77" t="s">
        <v>139</v>
      </c>
      <c r="H139" s="17">
        <v>1</v>
      </c>
      <c r="I139" s="13"/>
    </row>
    <row r="140" spans="1:9" ht="63" outlineLevel="2" x14ac:dyDescent="0.25">
      <c r="A140" s="74" t="str">
        <f>"5.1."&amp;ROW(A3)&amp;"."</f>
        <v>5.1.3.</v>
      </c>
      <c r="B140" s="50" t="s">
        <v>140</v>
      </c>
      <c r="C140" s="16" t="s">
        <v>141</v>
      </c>
      <c r="D140" s="16" t="s">
        <v>3083</v>
      </c>
      <c r="E140" s="16"/>
      <c r="F140" s="19"/>
      <c r="G140" s="77" t="s">
        <v>142</v>
      </c>
      <c r="H140" s="17">
        <v>1</v>
      </c>
      <c r="I140" s="13"/>
    </row>
    <row r="141" spans="1:9" ht="15.75" outlineLevel="1" x14ac:dyDescent="0.25">
      <c r="A141" s="74" t="s">
        <v>3624</v>
      </c>
      <c r="B141" s="49" t="s">
        <v>7</v>
      </c>
      <c r="C141" s="14"/>
      <c r="D141" s="14"/>
      <c r="E141" s="14"/>
      <c r="F141" s="15">
        <v>872606.96</v>
      </c>
      <c r="G141" s="11"/>
      <c r="I141" s="13"/>
    </row>
    <row r="142" spans="1:9" ht="63" outlineLevel="2" x14ac:dyDescent="0.25">
      <c r="A142" s="74" t="str">
        <f>"5.2."&amp;ROW(A1)&amp;"."</f>
        <v>5.2.1.</v>
      </c>
      <c r="B142" s="50" t="s">
        <v>143</v>
      </c>
      <c r="C142" s="16" t="s">
        <v>144</v>
      </c>
      <c r="D142" s="16" t="s">
        <v>3083</v>
      </c>
      <c r="E142" s="16"/>
      <c r="F142" s="17">
        <v>58464.160000000003</v>
      </c>
      <c r="G142" s="11"/>
      <c r="H142" s="17">
        <v>1</v>
      </c>
      <c r="I142" s="13"/>
    </row>
    <row r="143" spans="1:9" ht="63" outlineLevel="2" x14ac:dyDescent="0.25">
      <c r="A143" s="74" t="str">
        <f>"5.2."&amp;ROW(A2)&amp;"."</f>
        <v>5.2.2.</v>
      </c>
      <c r="B143" s="50" t="s">
        <v>145</v>
      </c>
      <c r="C143" s="16" t="s">
        <v>146</v>
      </c>
      <c r="D143" s="16" t="s">
        <v>3083</v>
      </c>
      <c r="E143" s="16"/>
      <c r="F143" s="19"/>
      <c r="G143" s="11"/>
      <c r="H143" s="17">
        <v>1</v>
      </c>
      <c r="I143" s="13"/>
    </row>
    <row r="144" spans="1:9" ht="63" outlineLevel="2" x14ac:dyDescent="0.25">
      <c r="A144" s="74" t="str">
        <f>"5.2."&amp;ROW(A3)&amp;"."</f>
        <v>5.2.3.</v>
      </c>
      <c r="B144" s="50" t="s">
        <v>3177</v>
      </c>
      <c r="C144" s="16" t="s">
        <v>147</v>
      </c>
      <c r="D144" s="16" t="s">
        <v>3083</v>
      </c>
      <c r="E144" s="16"/>
      <c r="F144" s="19"/>
      <c r="G144" s="11"/>
      <c r="H144" s="17">
        <v>1</v>
      </c>
      <c r="I144" s="13"/>
    </row>
    <row r="145" spans="1:9" ht="63" outlineLevel="2" x14ac:dyDescent="0.25">
      <c r="A145" s="74" t="str">
        <f>"5.2."&amp;ROW(A4)&amp;"."</f>
        <v>5.2.4.</v>
      </c>
      <c r="B145" s="50" t="s">
        <v>3176</v>
      </c>
      <c r="C145" s="16" t="s">
        <v>148</v>
      </c>
      <c r="D145" s="16" t="s">
        <v>3083</v>
      </c>
      <c r="E145" s="16"/>
      <c r="F145" s="17">
        <v>65080.71</v>
      </c>
      <c r="G145" s="11"/>
      <c r="H145" s="17">
        <v>1</v>
      </c>
      <c r="I145" s="13"/>
    </row>
    <row r="146" spans="1:9" ht="63" outlineLevel="2" x14ac:dyDescent="0.25">
      <c r="A146" s="74" t="str">
        <f>"5.2."&amp;ROW(A5)&amp;"."</f>
        <v>5.2.5.</v>
      </c>
      <c r="B146" s="50" t="s">
        <v>149</v>
      </c>
      <c r="C146" s="16" t="s">
        <v>150</v>
      </c>
      <c r="D146" s="16" t="s">
        <v>3083</v>
      </c>
      <c r="E146" s="16"/>
      <c r="F146" s="19"/>
      <c r="G146" s="11"/>
      <c r="H146" s="17">
        <v>1</v>
      </c>
      <c r="I146" s="13"/>
    </row>
    <row r="147" spans="1:9" ht="63" outlineLevel="2" x14ac:dyDescent="0.25">
      <c r="A147" s="74" t="str">
        <f t="shared" ref="A147:A156" si="8">"5.2."&amp;ROW(A8)&amp;"."</f>
        <v>5.2.8.</v>
      </c>
      <c r="B147" s="50" t="s">
        <v>151</v>
      </c>
      <c r="C147" s="16" t="s">
        <v>152</v>
      </c>
      <c r="D147" s="16" t="s">
        <v>3083</v>
      </c>
      <c r="E147" s="16"/>
      <c r="F147" s="19"/>
      <c r="G147" s="11"/>
      <c r="H147" s="17">
        <v>1</v>
      </c>
      <c r="I147" s="13"/>
    </row>
    <row r="148" spans="1:9" ht="63" outlineLevel="2" x14ac:dyDescent="0.25">
      <c r="A148" s="74" t="str">
        <f t="shared" si="8"/>
        <v>5.2.9.</v>
      </c>
      <c r="B148" s="50" t="s">
        <v>153</v>
      </c>
      <c r="C148" s="16" t="s">
        <v>154</v>
      </c>
      <c r="D148" s="16" t="s">
        <v>3083</v>
      </c>
      <c r="E148" s="16"/>
      <c r="F148" s="19"/>
      <c r="G148" s="11"/>
      <c r="H148" s="17">
        <v>1</v>
      </c>
      <c r="I148" s="13"/>
    </row>
    <row r="149" spans="1:9" ht="63" outlineLevel="2" x14ac:dyDescent="0.25">
      <c r="A149" s="74" t="str">
        <f t="shared" si="8"/>
        <v>5.2.10.</v>
      </c>
      <c r="B149" s="50" t="s">
        <v>155</v>
      </c>
      <c r="C149" s="16" t="s">
        <v>156</v>
      </c>
      <c r="D149" s="16" t="s">
        <v>3083</v>
      </c>
      <c r="E149" s="16"/>
      <c r="F149" s="19"/>
      <c r="G149" s="11"/>
      <c r="H149" s="17">
        <v>1</v>
      </c>
      <c r="I149" s="13"/>
    </row>
    <row r="150" spans="1:9" ht="63" outlineLevel="2" x14ac:dyDescent="0.25">
      <c r="A150" s="74" t="str">
        <f t="shared" si="8"/>
        <v>5.2.11.</v>
      </c>
      <c r="B150" s="50" t="s">
        <v>3584</v>
      </c>
      <c r="C150" s="16" t="s">
        <v>157</v>
      </c>
      <c r="D150" s="16" t="s">
        <v>3083</v>
      </c>
      <c r="E150" s="16"/>
      <c r="F150" s="19"/>
      <c r="G150" s="11"/>
      <c r="H150" s="17">
        <v>1</v>
      </c>
      <c r="I150" s="13"/>
    </row>
    <row r="151" spans="1:9" ht="63" outlineLevel="2" x14ac:dyDescent="0.25">
      <c r="A151" s="74" t="str">
        <f t="shared" si="8"/>
        <v>5.2.12.</v>
      </c>
      <c r="B151" s="50" t="s">
        <v>3585</v>
      </c>
      <c r="C151" s="16" t="s">
        <v>158</v>
      </c>
      <c r="D151" s="16" t="s">
        <v>3083</v>
      </c>
      <c r="E151" s="16"/>
      <c r="F151" s="19"/>
      <c r="G151" s="11"/>
      <c r="H151" s="17">
        <v>1</v>
      </c>
      <c r="I151" s="13"/>
    </row>
    <row r="152" spans="1:9" ht="63" outlineLevel="2" x14ac:dyDescent="0.25">
      <c r="A152" s="74" t="str">
        <f t="shared" si="8"/>
        <v>5.2.13.</v>
      </c>
      <c r="B152" s="50" t="s">
        <v>159</v>
      </c>
      <c r="C152" s="16" t="s">
        <v>160</v>
      </c>
      <c r="D152" s="16" t="s">
        <v>3083</v>
      </c>
      <c r="E152" s="16"/>
      <c r="F152" s="19"/>
      <c r="G152" s="11"/>
      <c r="H152" s="17">
        <v>1</v>
      </c>
      <c r="I152" s="13"/>
    </row>
    <row r="153" spans="1:9" ht="63" outlineLevel="2" x14ac:dyDescent="0.25">
      <c r="A153" s="74" t="str">
        <f t="shared" si="8"/>
        <v>5.2.14.</v>
      </c>
      <c r="B153" s="50" t="s">
        <v>161</v>
      </c>
      <c r="C153" s="16" t="s">
        <v>162</v>
      </c>
      <c r="D153" s="16" t="s">
        <v>3083</v>
      </c>
      <c r="E153" s="16"/>
      <c r="F153" s="19"/>
      <c r="G153" s="11"/>
      <c r="H153" s="17">
        <v>1</v>
      </c>
      <c r="I153" s="13"/>
    </row>
    <row r="154" spans="1:9" ht="63" outlineLevel="2" x14ac:dyDescent="0.25">
      <c r="A154" s="74" t="str">
        <f t="shared" si="8"/>
        <v>5.2.15.</v>
      </c>
      <c r="B154" s="50" t="s">
        <v>163</v>
      </c>
      <c r="C154" s="16" t="s">
        <v>164</v>
      </c>
      <c r="D154" s="16" t="s">
        <v>3083</v>
      </c>
      <c r="E154" s="16"/>
      <c r="F154" s="19"/>
      <c r="G154" s="11"/>
      <c r="H154" s="17">
        <v>1</v>
      </c>
      <c r="I154" s="13"/>
    </row>
    <row r="155" spans="1:9" ht="63" outlineLevel="2" x14ac:dyDescent="0.25">
      <c r="A155" s="74" t="str">
        <f t="shared" si="8"/>
        <v>5.2.16.</v>
      </c>
      <c r="B155" s="50" t="s">
        <v>163</v>
      </c>
      <c r="C155" s="16" t="s">
        <v>165</v>
      </c>
      <c r="D155" s="16" t="s">
        <v>3083</v>
      </c>
      <c r="E155" s="16"/>
      <c r="F155" s="19"/>
      <c r="G155" s="11"/>
      <c r="H155" s="17">
        <v>1</v>
      </c>
      <c r="I155" s="13"/>
    </row>
    <row r="156" spans="1:9" ht="63" outlineLevel="2" x14ac:dyDescent="0.25">
      <c r="A156" s="74" t="str">
        <f t="shared" si="8"/>
        <v>5.2.17.</v>
      </c>
      <c r="B156" s="50" t="s">
        <v>163</v>
      </c>
      <c r="C156" s="16" t="s">
        <v>166</v>
      </c>
      <c r="D156" s="16" t="s">
        <v>3083</v>
      </c>
      <c r="E156" s="16"/>
      <c r="F156" s="19"/>
      <c r="G156" s="11"/>
      <c r="H156" s="17">
        <v>1</v>
      </c>
      <c r="I156" s="13"/>
    </row>
    <row r="157" spans="1:9" ht="63" outlineLevel="2" x14ac:dyDescent="0.25">
      <c r="A157" s="74" t="str">
        <f t="shared" ref="A157:A193" si="9">"5.2."&amp;ROW(A18)&amp;"."</f>
        <v>5.2.18.</v>
      </c>
      <c r="B157" s="50" t="s">
        <v>163</v>
      </c>
      <c r="C157" s="16" t="s">
        <v>167</v>
      </c>
      <c r="D157" s="16" t="s">
        <v>3083</v>
      </c>
      <c r="E157" s="16"/>
      <c r="F157" s="19"/>
      <c r="G157" s="11"/>
      <c r="H157" s="17">
        <v>1</v>
      </c>
      <c r="I157" s="13"/>
    </row>
    <row r="158" spans="1:9" ht="63" outlineLevel="2" x14ac:dyDescent="0.25">
      <c r="A158" s="74" t="str">
        <f t="shared" si="9"/>
        <v>5.2.19.</v>
      </c>
      <c r="B158" s="50" t="s">
        <v>168</v>
      </c>
      <c r="C158" s="16" t="s">
        <v>169</v>
      </c>
      <c r="D158" s="16" t="s">
        <v>3083</v>
      </c>
      <c r="E158" s="16"/>
      <c r="F158" s="19"/>
      <c r="G158" s="11"/>
      <c r="H158" s="17">
        <v>1</v>
      </c>
      <c r="I158" s="13"/>
    </row>
    <row r="159" spans="1:9" ht="63" outlineLevel="2" x14ac:dyDescent="0.25">
      <c r="A159" s="74" t="str">
        <f t="shared" si="9"/>
        <v>5.2.20.</v>
      </c>
      <c r="B159" s="50" t="s">
        <v>168</v>
      </c>
      <c r="C159" s="16" t="s">
        <v>170</v>
      </c>
      <c r="D159" s="16" t="s">
        <v>3083</v>
      </c>
      <c r="E159" s="16"/>
      <c r="F159" s="19"/>
      <c r="G159" s="11"/>
      <c r="H159" s="17">
        <v>1</v>
      </c>
      <c r="I159" s="13"/>
    </row>
    <row r="160" spans="1:9" ht="63" outlineLevel="2" x14ac:dyDescent="0.25">
      <c r="A160" s="74" t="str">
        <f t="shared" si="9"/>
        <v>5.2.21.</v>
      </c>
      <c r="B160" s="50" t="s">
        <v>171</v>
      </c>
      <c r="C160" s="16" t="s">
        <v>172</v>
      </c>
      <c r="D160" s="16" t="s">
        <v>3083</v>
      </c>
      <c r="E160" s="16"/>
      <c r="F160" s="19"/>
      <c r="G160" s="11"/>
      <c r="H160" s="17">
        <v>1</v>
      </c>
      <c r="I160" s="13"/>
    </row>
    <row r="161" spans="1:9" ht="63" outlineLevel="2" x14ac:dyDescent="0.25">
      <c r="A161" s="74" t="str">
        <f t="shared" si="9"/>
        <v>5.2.22.</v>
      </c>
      <c r="B161" s="50" t="s">
        <v>173</v>
      </c>
      <c r="C161" s="16" t="s">
        <v>174</v>
      </c>
      <c r="D161" s="16" t="s">
        <v>3083</v>
      </c>
      <c r="E161" s="16"/>
      <c r="F161" s="19"/>
      <c r="G161" s="11"/>
      <c r="H161" s="17">
        <v>1</v>
      </c>
      <c r="I161" s="13"/>
    </row>
    <row r="162" spans="1:9" ht="63" outlineLevel="2" x14ac:dyDescent="0.25">
      <c r="A162" s="74" t="str">
        <f t="shared" si="9"/>
        <v>5.2.23.</v>
      </c>
      <c r="B162" s="50" t="s">
        <v>175</v>
      </c>
      <c r="C162" s="16" t="s">
        <v>176</v>
      </c>
      <c r="D162" s="16" t="s">
        <v>3083</v>
      </c>
      <c r="E162" s="16"/>
      <c r="F162" s="19"/>
      <c r="G162" s="11"/>
      <c r="H162" s="17">
        <v>1</v>
      </c>
      <c r="I162" s="13"/>
    </row>
    <row r="163" spans="1:9" ht="63" outlineLevel="2" x14ac:dyDescent="0.25">
      <c r="A163" s="74" t="str">
        <f t="shared" si="9"/>
        <v>5.2.24.</v>
      </c>
      <c r="B163" s="50" t="s">
        <v>177</v>
      </c>
      <c r="C163" s="16" t="s">
        <v>178</v>
      </c>
      <c r="D163" s="16" t="s">
        <v>3083</v>
      </c>
      <c r="E163" s="16"/>
      <c r="F163" s="19"/>
      <c r="G163" s="11"/>
      <c r="H163" s="17">
        <v>1</v>
      </c>
      <c r="I163" s="13"/>
    </row>
    <row r="164" spans="1:9" ht="63" outlineLevel="2" x14ac:dyDescent="0.25">
      <c r="A164" s="74" t="str">
        <f t="shared" si="9"/>
        <v>5.2.25.</v>
      </c>
      <c r="B164" s="50" t="s">
        <v>179</v>
      </c>
      <c r="C164" s="16" t="s">
        <v>180</v>
      </c>
      <c r="D164" s="16" t="s">
        <v>3083</v>
      </c>
      <c r="E164" s="16"/>
      <c r="F164" s="19"/>
      <c r="G164" s="11"/>
      <c r="H164" s="17">
        <v>1</v>
      </c>
      <c r="I164" s="13"/>
    </row>
    <row r="165" spans="1:9" ht="63" outlineLevel="2" x14ac:dyDescent="0.25">
      <c r="A165" s="74" t="str">
        <f t="shared" si="9"/>
        <v>5.2.26.</v>
      </c>
      <c r="B165" s="50" t="s">
        <v>179</v>
      </c>
      <c r="C165" s="16" t="s">
        <v>181</v>
      </c>
      <c r="D165" s="16" t="s">
        <v>3083</v>
      </c>
      <c r="E165" s="16"/>
      <c r="F165" s="19"/>
      <c r="G165" s="11"/>
      <c r="H165" s="17">
        <v>1</v>
      </c>
      <c r="I165" s="13"/>
    </row>
    <row r="166" spans="1:9" ht="63" outlineLevel="2" x14ac:dyDescent="0.25">
      <c r="A166" s="74" t="str">
        <f t="shared" si="9"/>
        <v>5.2.27.</v>
      </c>
      <c r="B166" s="50" t="s">
        <v>179</v>
      </c>
      <c r="C166" s="16" t="s">
        <v>182</v>
      </c>
      <c r="D166" s="16" t="s">
        <v>3083</v>
      </c>
      <c r="E166" s="16"/>
      <c r="F166" s="19"/>
      <c r="G166" s="11"/>
      <c r="H166" s="17">
        <v>1</v>
      </c>
      <c r="I166" s="13"/>
    </row>
    <row r="167" spans="1:9" ht="63" outlineLevel="2" x14ac:dyDescent="0.25">
      <c r="A167" s="74" t="str">
        <f t="shared" si="9"/>
        <v>5.2.28.</v>
      </c>
      <c r="B167" s="50" t="s">
        <v>183</v>
      </c>
      <c r="C167" s="16" t="s">
        <v>184</v>
      </c>
      <c r="D167" s="16" t="s">
        <v>3083</v>
      </c>
      <c r="E167" s="16"/>
      <c r="F167" s="19"/>
      <c r="G167" s="11"/>
      <c r="H167" s="17">
        <v>1</v>
      </c>
      <c r="I167" s="13"/>
    </row>
    <row r="168" spans="1:9" ht="63" outlineLevel="2" x14ac:dyDescent="0.25">
      <c r="A168" s="74" t="str">
        <f t="shared" si="9"/>
        <v>5.2.29.</v>
      </c>
      <c r="B168" s="50" t="s">
        <v>3178</v>
      </c>
      <c r="C168" s="16" t="s">
        <v>185</v>
      </c>
      <c r="D168" s="16" t="s">
        <v>3083</v>
      </c>
      <c r="E168" s="16"/>
      <c r="F168" s="17">
        <v>29312.27</v>
      </c>
      <c r="G168" s="11"/>
      <c r="H168" s="17">
        <v>1</v>
      </c>
      <c r="I168" s="13"/>
    </row>
    <row r="169" spans="1:9" ht="63" outlineLevel="2" x14ac:dyDescent="0.25">
      <c r="A169" s="74" t="str">
        <f t="shared" si="9"/>
        <v>5.2.30.</v>
      </c>
      <c r="B169" s="50" t="s">
        <v>186</v>
      </c>
      <c r="C169" s="16" t="s">
        <v>187</v>
      </c>
      <c r="D169" s="16" t="s">
        <v>3083</v>
      </c>
      <c r="E169" s="16"/>
      <c r="F169" s="19"/>
      <c r="G169" s="11"/>
      <c r="H169" s="17">
        <v>1</v>
      </c>
      <c r="I169" s="13"/>
    </row>
    <row r="170" spans="1:9" ht="63" outlineLevel="2" x14ac:dyDescent="0.25">
      <c r="A170" s="74" t="str">
        <f t="shared" si="9"/>
        <v>5.2.31.</v>
      </c>
      <c r="B170" s="50" t="s">
        <v>3179</v>
      </c>
      <c r="C170" s="16" t="s">
        <v>188</v>
      </c>
      <c r="D170" s="16" t="s">
        <v>3083</v>
      </c>
      <c r="E170" s="16"/>
      <c r="F170" s="19"/>
      <c r="G170" s="11"/>
      <c r="H170" s="17">
        <v>1</v>
      </c>
      <c r="I170" s="13"/>
    </row>
    <row r="171" spans="1:9" ht="63" outlineLevel="2" x14ac:dyDescent="0.25">
      <c r="A171" s="74" t="str">
        <f t="shared" si="9"/>
        <v>5.2.32.</v>
      </c>
      <c r="B171" s="50" t="s">
        <v>3180</v>
      </c>
      <c r="C171" s="16" t="s">
        <v>189</v>
      </c>
      <c r="D171" s="16" t="s">
        <v>3083</v>
      </c>
      <c r="E171" s="16"/>
      <c r="F171" s="17">
        <v>20906.009999999998</v>
      </c>
      <c r="G171" s="11"/>
      <c r="H171" s="17">
        <v>1</v>
      </c>
      <c r="I171" s="13"/>
    </row>
    <row r="172" spans="1:9" ht="63" outlineLevel="2" x14ac:dyDescent="0.25">
      <c r="A172" s="74" t="str">
        <f t="shared" si="9"/>
        <v>5.2.33.</v>
      </c>
      <c r="B172" s="50" t="s">
        <v>190</v>
      </c>
      <c r="C172" s="16" t="s">
        <v>191</v>
      </c>
      <c r="D172" s="16" t="s">
        <v>3083</v>
      </c>
      <c r="E172" s="16"/>
      <c r="F172" s="19"/>
      <c r="G172" s="11"/>
      <c r="H172" s="17">
        <v>1</v>
      </c>
      <c r="I172" s="13"/>
    </row>
    <row r="173" spans="1:9" ht="63" outlineLevel="2" x14ac:dyDescent="0.25">
      <c r="A173" s="74" t="str">
        <f t="shared" si="9"/>
        <v>5.2.34.</v>
      </c>
      <c r="B173" s="50" t="s">
        <v>3181</v>
      </c>
      <c r="C173" s="16" t="s">
        <v>192</v>
      </c>
      <c r="D173" s="16" t="s">
        <v>3083</v>
      </c>
      <c r="E173" s="16"/>
      <c r="F173" s="19"/>
      <c r="G173" s="11"/>
      <c r="H173" s="17">
        <v>1</v>
      </c>
      <c r="I173" s="13"/>
    </row>
    <row r="174" spans="1:9" ht="63" outlineLevel="2" x14ac:dyDescent="0.25">
      <c r="A174" s="74" t="str">
        <f t="shared" si="9"/>
        <v>5.2.35.</v>
      </c>
      <c r="B174" s="50" t="s">
        <v>3181</v>
      </c>
      <c r="C174" s="16" t="s">
        <v>193</v>
      </c>
      <c r="D174" s="16" t="s">
        <v>3083</v>
      </c>
      <c r="E174" s="16"/>
      <c r="F174" s="19"/>
      <c r="G174" s="11"/>
      <c r="H174" s="17">
        <v>1</v>
      </c>
      <c r="I174" s="13"/>
    </row>
    <row r="175" spans="1:9" ht="63" outlineLevel="2" x14ac:dyDescent="0.25">
      <c r="A175" s="74" t="str">
        <f t="shared" si="9"/>
        <v>5.2.36.</v>
      </c>
      <c r="B175" s="50" t="s">
        <v>194</v>
      </c>
      <c r="C175" s="16" t="s">
        <v>195</v>
      </c>
      <c r="D175" s="16" t="s">
        <v>3083</v>
      </c>
      <c r="E175" s="16"/>
      <c r="F175" s="19"/>
      <c r="G175" s="11"/>
      <c r="H175" s="17">
        <v>1</v>
      </c>
      <c r="I175" s="13"/>
    </row>
    <row r="176" spans="1:9" ht="63" outlineLevel="2" x14ac:dyDescent="0.25">
      <c r="A176" s="74" t="str">
        <f t="shared" si="9"/>
        <v>5.2.37.</v>
      </c>
      <c r="B176" s="50" t="s">
        <v>196</v>
      </c>
      <c r="C176" s="16" t="s">
        <v>197</v>
      </c>
      <c r="D176" s="16" t="s">
        <v>3083</v>
      </c>
      <c r="E176" s="16"/>
      <c r="F176" s="19"/>
      <c r="G176" s="11"/>
      <c r="H176" s="17">
        <v>1</v>
      </c>
      <c r="I176" s="13"/>
    </row>
    <row r="177" spans="1:9" ht="63" outlineLevel="2" x14ac:dyDescent="0.25">
      <c r="A177" s="74" t="str">
        <f t="shared" si="9"/>
        <v>5.2.38.</v>
      </c>
      <c r="B177" s="50" t="s">
        <v>198</v>
      </c>
      <c r="C177" s="16" t="s">
        <v>199</v>
      </c>
      <c r="D177" s="16" t="s">
        <v>3083</v>
      </c>
      <c r="E177" s="16"/>
      <c r="F177" s="19"/>
      <c r="G177" s="11"/>
      <c r="H177" s="17">
        <v>1</v>
      </c>
      <c r="I177" s="13"/>
    </row>
    <row r="178" spans="1:9" ht="63" outlineLevel="2" x14ac:dyDescent="0.25">
      <c r="A178" s="74" t="str">
        <f t="shared" si="9"/>
        <v>5.2.39.</v>
      </c>
      <c r="B178" s="50" t="s">
        <v>3182</v>
      </c>
      <c r="C178" s="16" t="s">
        <v>200</v>
      </c>
      <c r="D178" s="16" t="s">
        <v>3083</v>
      </c>
      <c r="E178" s="16"/>
      <c r="F178" s="17">
        <v>269258.53999999998</v>
      </c>
      <c r="G178" s="11"/>
      <c r="H178" s="17">
        <v>1</v>
      </c>
      <c r="I178" s="13"/>
    </row>
    <row r="179" spans="1:9" ht="63" outlineLevel="2" x14ac:dyDescent="0.25">
      <c r="A179" s="74" t="str">
        <f t="shared" si="9"/>
        <v>5.2.40.</v>
      </c>
      <c r="B179" s="50" t="s">
        <v>201</v>
      </c>
      <c r="C179" s="16" t="s">
        <v>202</v>
      </c>
      <c r="D179" s="16" t="s">
        <v>3083</v>
      </c>
      <c r="E179" s="16"/>
      <c r="F179" s="19"/>
      <c r="G179" s="11"/>
      <c r="H179" s="17">
        <v>1</v>
      </c>
      <c r="I179" s="13"/>
    </row>
    <row r="180" spans="1:9" ht="63" outlineLevel="2" x14ac:dyDescent="0.25">
      <c r="A180" s="74" t="str">
        <f t="shared" si="9"/>
        <v>5.2.41.</v>
      </c>
      <c r="B180" s="50" t="s">
        <v>3183</v>
      </c>
      <c r="C180" s="16" t="s">
        <v>203</v>
      </c>
      <c r="D180" s="16" t="s">
        <v>3083</v>
      </c>
      <c r="E180" s="16"/>
      <c r="F180" s="19"/>
      <c r="G180" s="11"/>
      <c r="H180" s="17">
        <v>1</v>
      </c>
      <c r="I180" s="13"/>
    </row>
    <row r="181" spans="1:9" ht="63" outlineLevel="2" x14ac:dyDescent="0.25">
      <c r="A181" s="74" t="str">
        <f t="shared" si="9"/>
        <v>5.2.42.</v>
      </c>
      <c r="B181" s="50" t="s">
        <v>204</v>
      </c>
      <c r="C181" s="16" t="s">
        <v>205</v>
      </c>
      <c r="D181" s="16" t="s">
        <v>3083</v>
      </c>
      <c r="E181" s="16"/>
      <c r="F181" s="19"/>
      <c r="G181" s="11"/>
      <c r="H181" s="17">
        <v>1</v>
      </c>
      <c r="I181" s="13"/>
    </row>
    <row r="182" spans="1:9" ht="63" outlineLevel="2" x14ac:dyDescent="0.25">
      <c r="A182" s="74" t="str">
        <f t="shared" si="9"/>
        <v>5.2.43.</v>
      </c>
      <c r="B182" s="50" t="s">
        <v>3184</v>
      </c>
      <c r="C182" s="16" t="s">
        <v>206</v>
      </c>
      <c r="D182" s="16" t="s">
        <v>3083</v>
      </c>
      <c r="E182" s="16"/>
      <c r="F182" s="19"/>
      <c r="G182" s="11"/>
      <c r="H182" s="17">
        <v>1</v>
      </c>
      <c r="I182" s="13"/>
    </row>
    <row r="183" spans="1:9" ht="63" outlineLevel="2" x14ac:dyDescent="0.25">
      <c r="A183" s="74" t="str">
        <f t="shared" si="9"/>
        <v>5.2.44.</v>
      </c>
      <c r="B183" s="50" t="s">
        <v>3185</v>
      </c>
      <c r="C183" s="16" t="s">
        <v>207</v>
      </c>
      <c r="D183" s="16" t="s">
        <v>3083</v>
      </c>
      <c r="E183" s="16"/>
      <c r="F183" s="19"/>
      <c r="G183" s="11"/>
      <c r="H183" s="17">
        <v>1</v>
      </c>
      <c r="I183" s="13"/>
    </row>
    <row r="184" spans="1:9" ht="63" outlineLevel="2" x14ac:dyDescent="0.25">
      <c r="A184" s="74" t="str">
        <f t="shared" si="9"/>
        <v>5.2.45.</v>
      </c>
      <c r="B184" s="50" t="s">
        <v>3186</v>
      </c>
      <c r="C184" s="16" t="s">
        <v>208</v>
      </c>
      <c r="D184" s="16" t="s">
        <v>3083</v>
      </c>
      <c r="E184" s="16"/>
      <c r="F184" s="17">
        <v>5698.58</v>
      </c>
      <c r="G184" s="11"/>
      <c r="H184" s="17">
        <v>1</v>
      </c>
      <c r="I184" s="13"/>
    </row>
    <row r="185" spans="1:9" ht="63" outlineLevel="2" x14ac:dyDescent="0.25">
      <c r="A185" s="74" t="str">
        <f t="shared" si="9"/>
        <v>5.2.46.</v>
      </c>
      <c r="B185" s="50" t="s">
        <v>3187</v>
      </c>
      <c r="C185" s="16" t="s">
        <v>209</v>
      </c>
      <c r="D185" s="16" t="s">
        <v>3083</v>
      </c>
      <c r="E185" s="16"/>
      <c r="F185" s="19"/>
      <c r="G185" s="11"/>
      <c r="H185" s="17">
        <v>1</v>
      </c>
      <c r="I185" s="13"/>
    </row>
    <row r="186" spans="1:9" ht="63" outlineLevel="2" x14ac:dyDescent="0.25">
      <c r="A186" s="74" t="str">
        <f t="shared" si="9"/>
        <v>5.2.47.</v>
      </c>
      <c r="B186" s="50" t="s">
        <v>3188</v>
      </c>
      <c r="C186" s="16" t="s">
        <v>210</v>
      </c>
      <c r="D186" s="16" t="s">
        <v>3083</v>
      </c>
      <c r="E186" s="16"/>
      <c r="F186" s="17">
        <v>390641.48</v>
      </c>
      <c r="G186" s="11"/>
      <c r="H186" s="17">
        <v>1</v>
      </c>
      <c r="I186" s="13"/>
    </row>
    <row r="187" spans="1:9" ht="63" outlineLevel="2" x14ac:dyDescent="0.25">
      <c r="A187" s="74" t="str">
        <f t="shared" si="9"/>
        <v>5.2.48.</v>
      </c>
      <c r="B187" s="50" t="s">
        <v>211</v>
      </c>
      <c r="C187" s="16" t="s">
        <v>212</v>
      </c>
      <c r="D187" s="16" t="s">
        <v>3083</v>
      </c>
      <c r="E187" s="16"/>
      <c r="F187" s="19"/>
      <c r="G187" s="11"/>
      <c r="H187" s="17">
        <v>1</v>
      </c>
      <c r="I187" s="13"/>
    </row>
    <row r="188" spans="1:9" ht="63" outlineLevel="2" x14ac:dyDescent="0.25">
      <c r="A188" s="74" t="str">
        <f t="shared" si="9"/>
        <v>5.2.49.</v>
      </c>
      <c r="B188" s="50" t="s">
        <v>213</v>
      </c>
      <c r="C188" s="16" t="s">
        <v>214</v>
      </c>
      <c r="D188" s="16" t="s">
        <v>3083</v>
      </c>
      <c r="E188" s="16"/>
      <c r="F188" s="19"/>
      <c r="G188" s="11"/>
      <c r="H188" s="17">
        <v>1</v>
      </c>
      <c r="I188" s="13"/>
    </row>
    <row r="189" spans="1:9" ht="63" outlineLevel="2" x14ac:dyDescent="0.25">
      <c r="A189" s="74" t="str">
        <f t="shared" si="9"/>
        <v>5.2.50.</v>
      </c>
      <c r="B189" s="50" t="s">
        <v>215</v>
      </c>
      <c r="C189" s="16" t="s">
        <v>216</v>
      </c>
      <c r="D189" s="16" t="s">
        <v>3083</v>
      </c>
      <c r="E189" s="16"/>
      <c r="F189" s="19"/>
      <c r="G189" s="11"/>
      <c r="H189" s="17">
        <v>1</v>
      </c>
      <c r="I189" s="13"/>
    </row>
    <row r="190" spans="1:9" ht="63" outlineLevel="2" x14ac:dyDescent="0.25">
      <c r="A190" s="74" t="str">
        <f t="shared" si="9"/>
        <v>5.2.51.</v>
      </c>
      <c r="B190" s="50" t="s">
        <v>217</v>
      </c>
      <c r="C190" s="16" t="s">
        <v>218</v>
      </c>
      <c r="D190" s="16" t="s">
        <v>3083</v>
      </c>
      <c r="E190" s="16"/>
      <c r="F190" s="19"/>
      <c r="G190" s="11"/>
      <c r="H190" s="17">
        <v>1</v>
      </c>
      <c r="I190" s="13"/>
    </row>
    <row r="191" spans="1:9" ht="63" outlineLevel="2" x14ac:dyDescent="0.25">
      <c r="A191" s="74" t="str">
        <f t="shared" si="9"/>
        <v>5.2.52.</v>
      </c>
      <c r="B191" s="50" t="s">
        <v>219</v>
      </c>
      <c r="C191" s="16" t="s">
        <v>220</v>
      </c>
      <c r="D191" s="16" t="s">
        <v>3083</v>
      </c>
      <c r="E191" s="16"/>
      <c r="F191" s="19"/>
      <c r="G191" s="11"/>
      <c r="H191" s="17">
        <v>1</v>
      </c>
      <c r="I191" s="13"/>
    </row>
    <row r="192" spans="1:9" ht="63" outlineLevel="2" x14ac:dyDescent="0.25">
      <c r="A192" s="74" t="str">
        <f t="shared" si="9"/>
        <v>5.2.53.</v>
      </c>
      <c r="B192" s="50" t="s">
        <v>3203</v>
      </c>
      <c r="C192" s="16" t="s">
        <v>221</v>
      </c>
      <c r="D192" s="16" t="s">
        <v>3083</v>
      </c>
      <c r="E192" s="16"/>
      <c r="F192" s="17">
        <v>33245.21</v>
      </c>
      <c r="G192" s="11"/>
      <c r="H192" s="17">
        <v>1</v>
      </c>
      <c r="I192" s="13"/>
    </row>
    <row r="193" spans="1:9" ht="63" outlineLevel="2" x14ac:dyDescent="0.25">
      <c r="A193" s="74" t="str">
        <f t="shared" si="9"/>
        <v>5.2.54.</v>
      </c>
      <c r="B193" s="50" t="s">
        <v>3202</v>
      </c>
      <c r="C193" s="16" t="s">
        <v>222</v>
      </c>
      <c r="D193" s="16" t="s">
        <v>3083</v>
      </c>
      <c r="E193" s="16"/>
      <c r="F193" s="19"/>
      <c r="G193" s="11"/>
      <c r="H193" s="17">
        <v>1</v>
      </c>
      <c r="I193" s="13"/>
    </row>
    <row r="194" spans="1:9" ht="15.75" outlineLevel="1" x14ac:dyDescent="0.25">
      <c r="A194" s="74" t="s">
        <v>3625</v>
      </c>
      <c r="B194" s="49" t="s">
        <v>104</v>
      </c>
      <c r="C194" s="14"/>
      <c r="D194" s="14"/>
      <c r="E194" s="14"/>
      <c r="F194" s="18"/>
      <c r="G194" s="11"/>
      <c r="I194" s="13"/>
    </row>
    <row r="195" spans="1:9" ht="63" outlineLevel="2" x14ac:dyDescent="0.25">
      <c r="A195" s="74" t="str">
        <f>"5.3."&amp;ROW(A1)&amp;"."</f>
        <v>5.3.1.</v>
      </c>
      <c r="B195" s="50" t="s">
        <v>3189</v>
      </c>
      <c r="C195" s="16" t="s">
        <v>223</v>
      </c>
      <c r="D195" s="16" t="s">
        <v>3083</v>
      </c>
      <c r="E195" s="16"/>
      <c r="F195" s="19"/>
      <c r="G195" s="11"/>
      <c r="H195" s="17">
        <v>1</v>
      </c>
      <c r="I195" s="13"/>
    </row>
    <row r="196" spans="1:9" ht="63" outlineLevel="2" x14ac:dyDescent="0.25">
      <c r="A196" s="74" t="str">
        <f>"5.3."&amp;ROW(A2)&amp;"."</f>
        <v>5.3.2.</v>
      </c>
      <c r="B196" s="50" t="s">
        <v>3190</v>
      </c>
      <c r="C196" s="16" t="s">
        <v>224</v>
      </c>
      <c r="D196" s="16" t="s">
        <v>3083</v>
      </c>
      <c r="E196" s="16"/>
      <c r="F196" s="19"/>
      <c r="G196" s="11"/>
      <c r="H196" s="17">
        <v>1</v>
      </c>
      <c r="I196" s="13"/>
    </row>
    <row r="197" spans="1:9" ht="63" outlineLevel="2" x14ac:dyDescent="0.25">
      <c r="A197" s="74" t="str">
        <f>"5.3."&amp;ROW(A3)&amp;"."</f>
        <v>5.3.3.</v>
      </c>
      <c r="B197" s="50" t="s">
        <v>3191</v>
      </c>
      <c r="C197" s="16" t="s">
        <v>225</v>
      </c>
      <c r="D197" s="16" t="s">
        <v>3083</v>
      </c>
      <c r="E197" s="16"/>
      <c r="F197" s="19"/>
      <c r="G197" s="11"/>
      <c r="H197" s="17">
        <v>1</v>
      </c>
      <c r="I197" s="13"/>
    </row>
    <row r="198" spans="1:9" ht="63" outlineLevel="2" x14ac:dyDescent="0.25">
      <c r="A198" s="74" t="str">
        <f>"5.3."&amp;ROW(A4)&amp;"."</f>
        <v>5.3.4.</v>
      </c>
      <c r="B198" s="50" t="s">
        <v>3192</v>
      </c>
      <c r="C198" s="16" t="s">
        <v>226</v>
      </c>
      <c r="D198" s="16" t="s">
        <v>3083</v>
      </c>
      <c r="E198" s="16"/>
      <c r="F198" s="19"/>
      <c r="G198" s="11"/>
      <c r="H198" s="17">
        <v>1</v>
      </c>
      <c r="I198" s="13"/>
    </row>
    <row r="199" spans="1:9" ht="63" outlineLevel="2" x14ac:dyDescent="0.25">
      <c r="A199" s="74" t="str">
        <f>"5.3."&amp;ROW(A5)&amp;"."</f>
        <v>5.3.5.</v>
      </c>
      <c r="B199" s="50" t="s">
        <v>3193</v>
      </c>
      <c r="C199" s="16" t="s">
        <v>227</v>
      </c>
      <c r="D199" s="16" t="s">
        <v>3083</v>
      </c>
      <c r="E199" s="16"/>
      <c r="F199" s="19"/>
      <c r="G199" s="11"/>
      <c r="H199" s="17">
        <v>1</v>
      </c>
      <c r="I199" s="13"/>
    </row>
    <row r="200" spans="1:9" ht="63" outlineLevel="2" x14ac:dyDescent="0.25">
      <c r="A200" s="74" t="str">
        <f t="shared" ref="A200" si="10">"5.3."&amp;ROW(A8)&amp;"."</f>
        <v>5.3.8.</v>
      </c>
      <c r="B200" s="50" t="s">
        <v>3201</v>
      </c>
      <c r="C200" s="16" t="s">
        <v>228</v>
      </c>
      <c r="D200" s="16" t="s">
        <v>3083</v>
      </c>
      <c r="E200" s="16"/>
      <c r="F200" s="19"/>
      <c r="G200" s="11"/>
      <c r="H200" s="17">
        <v>1</v>
      </c>
      <c r="I200" s="13"/>
    </row>
    <row r="201" spans="1:9" ht="15.75" outlineLevel="1" x14ac:dyDescent="0.25">
      <c r="A201" s="74" t="s">
        <v>3626</v>
      </c>
      <c r="B201" s="49" t="s">
        <v>43</v>
      </c>
      <c r="C201" s="14"/>
      <c r="D201" s="14"/>
      <c r="E201" s="14"/>
      <c r="F201" s="18"/>
      <c r="G201" s="11"/>
      <c r="I201" s="13"/>
    </row>
    <row r="202" spans="1:9" ht="63" outlineLevel="2" x14ac:dyDescent="0.25">
      <c r="A202" s="74" t="str">
        <f>"5.4."&amp;ROW(A1)&amp;"."</f>
        <v>5.4.1.</v>
      </c>
      <c r="B202" s="50" t="s">
        <v>229</v>
      </c>
      <c r="C202" s="16" t="s">
        <v>230</v>
      </c>
      <c r="D202" s="16" t="s">
        <v>3083</v>
      </c>
      <c r="E202" s="16"/>
      <c r="F202" s="19"/>
      <c r="G202" s="11"/>
      <c r="H202" s="17">
        <v>1</v>
      </c>
      <c r="I202" s="13"/>
    </row>
    <row r="203" spans="1:9" ht="15.75" outlineLevel="1" x14ac:dyDescent="0.25">
      <c r="A203" s="74" t="s">
        <v>3627</v>
      </c>
      <c r="B203" s="49" t="s">
        <v>58</v>
      </c>
      <c r="C203" s="14"/>
      <c r="D203" s="14"/>
      <c r="E203" s="14"/>
      <c r="F203" s="15">
        <v>194519.5</v>
      </c>
      <c r="G203" s="11"/>
      <c r="I203" s="13"/>
    </row>
    <row r="204" spans="1:9" ht="63" outlineLevel="2" x14ac:dyDescent="0.25">
      <c r="A204" s="74" t="str">
        <f>"5.5."&amp;ROW(A1)&amp;"."</f>
        <v>5.5.1.</v>
      </c>
      <c r="B204" s="50" t="s">
        <v>231</v>
      </c>
      <c r="C204" s="16" t="s">
        <v>232</v>
      </c>
      <c r="D204" s="16" t="s">
        <v>3083</v>
      </c>
      <c r="E204" s="16"/>
      <c r="F204" s="19"/>
      <c r="G204" s="77" t="s">
        <v>233</v>
      </c>
      <c r="H204" s="17">
        <v>1</v>
      </c>
      <c r="I204" s="13"/>
    </row>
    <row r="205" spans="1:9" ht="63" outlineLevel="2" x14ac:dyDescent="0.25">
      <c r="A205" s="74" t="str">
        <f>"5.5."&amp;ROW(A2)&amp;"."</f>
        <v>5.5.2.</v>
      </c>
      <c r="B205" s="50" t="s">
        <v>234</v>
      </c>
      <c r="C205" s="16" t="s">
        <v>235</v>
      </c>
      <c r="D205" s="16" t="s">
        <v>3083</v>
      </c>
      <c r="E205" s="16"/>
      <c r="F205" s="19"/>
      <c r="G205" s="77" t="s">
        <v>236</v>
      </c>
      <c r="H205" s="17">
        <v>1</v>
      </c>
      <c r="I205" s="13"/>
    </row>
    <row r="206" spans="1:9" ht="129.75" customHeight="1" outlineLevel="2" x14ac:dyDescent="0.25">
      <c r="A206" s="74" t="str">
        <f>"5.5."&amp;ROW(A3)&amp;"."</f>
        <v>5.5.3.</v>
      </c>
      <c r="B206" s="50" t="s">
        <v>3194</v>
      </c>
      <c r="C206" s="16" t="s">
        <v>237</v>
      </c>
      <c r="D206" s="16" t="s">
        <v>3083</v>
      </c>
      <c r="E206" s="16"/>
      <c r="F206" s="19"/>
      <c r="G206" s="77" t="s">
        <v>1679</v>
      </c>
      <c r="H206" s="17">
        <v>1</v>
      </c>
      <c r="I206" s="43"/>
    </row>
    <row r="207" spans="1:9" ht="63" outlineLevel="2" x14ac:dyDescent="0.25">
      <c r="A207" s="74" t="str">
        <f>"5.5."&amp;ROW(A4)&amp;"."</f>
        <v>5.5.4.</v>
      </c>
      <c r="B207" s="50" t="s">
        <v>3195</v>
      </c>
      <c r="C207" s="16" t="s">
        <v>238</v>
      </c>
      <c r="D207" s="16" t="s">
        <v>3083</v>
      </c>
      <c r="E207" s="16"/>
      <c r="F207" s="19"/>
      <c r="G207" s="77" t="s">
        <v>1680</v>
      </c>
      <c r="H207" s="17">
        <v>1</v>
      </c>
      <c r="I207" s="13"/>
    </row>
    <row r="208" spans="1:9" ht="63" outlineLevel="2" x14ac:dyDescent="0.25">
      <c r="A208" s="74" t="str">
        <f>"5.5."&amp;ROW(A5)&amp;"."</f>
        <v>5.5.5.</v>
      </c>
      <c r="B208" s="50" t="s">
        <v>239</v>
      </c>
      <c r="C208" s="16" t="s">
        <v>240</v>
      </c>
      <c r="D208" s="16" t="s">
        <v>3083</v>
      </c>
      <c r="E208" s="16"/>
      <c r="F208" s="19"/>
      <c r="G208" s="77" t="s">
        <v>1681</v>
      </c>
      <c r="H208" s="17">
        <v>1</v>
      </c>
      <c r="I208" s="13"/>
    </row>
    <row r="209" spans="1:9" ht="63" outlineLevel="2" x14ac:dyDescent="0.25">
      <c r="A209" s="74" t="str">
        <f t="shared" ref="A209:A213" si="11">"5.5."&amp;ROW(A8)&amp;"."</f>
        <v>5.5.8.</v>
      </c>
      <c r="B209" s="50" t="s">
        <v>241</v>
      </c>
      <c r="C209" s="16" t="s">
        <v>242</v>
      </c>
      <c r="D209" s="16" t="s">
        <v>3083</v>
      </c>
      <c r="E209" s="16"/>
      <c r="F209" s="19"/>
      <c r="G209" s="11"/>
      <c r="H209" s="17">
        <v>1</v>
      </c>
      <c r="I209" s="13"/>
    </row>
    <row r="210" spans="1:9" ht="63" outlineLevel="2" x14ac:dyDescent="0.25">
      <c r="A210" s="74" t="str">
        <f t="shared" si="11"/>
        <v>5.5.9.</v>
      </c>
      <c r="B210" s="50" t="s">
        <v>3196</v>
      </c>
      <c r="C210" s="16" t="s">
        <v>243</v>
      </c>
      <c r="D210" s="16" t="s">
        <v>3083</v>
      </c>
      <c r="E210" s="16"/>
      <c r="F210" s="17">
        <v>194519.5</v>
      </c>
      <c r="G210" s="11"/>
      <c r="H210" s="17">
        <v>1</v>
      </c>
      <c r="I210" s="13"/>
    </row>
    <row r="211" spans="1:9" ht="63" outlineLevel="2" x14ac:dyDescent="0.25">
      <c r="A211" s="74" t="str">
        <f t="shared" si="11"/>
        <v>5.5.10.</v>
      </c>
      <c r="B211" s="50" t="s">
        <v>244</v>
      </c>
      <c r="C211" s="16" t="s">
        <v>245</v>
      </c>
      <c r="D211" s="16" t="s">
        <v>3083</v>
      </c>
      <c r="E211" s="16"/>
      <c r="F211" s="19"/>
      <c r="G211" s="11"/>
      <c r="H211" s="17">
        <v>1</v>
      </c>
      <c r="I211" s="13"/>
    </row>
    <row r="212" spans="1:9" s="25" customFormat="1" ht="63" outlineLevel="2" x14ac:dyDescent="0.25">
      <c r="A212" s="74" t="str">
        <f t="shared" si="11"/>
        <v>5.5.11.</v>
      </c>
      <c r="B212" s="51" t="s">
        <v>3197</v>
      </c>
      <c r="C212" s="21" t="s">
        <v>246</v>
      </c>
      <c r="D212" s="16" t="s">
        <v>3083</v>
      </c>
      <c r="E212" s="21"/>
      <c r="F212" s="26"/>
      <c r="G212" s="23"/>
      <c r="H212" s="17">
        <v>1</v>
      </c>
      <c r="I212" s="24"/>
    </row>
    <row r="213" spans="1:9" ht="63" outlineLevel="2" x14ac:dyDescent="0.25">
      <c r="A213" s="74" t="str">
        <f t="shared" si="11"/>
        <v>5.5.12.</v>
      </c>
      <c r="B213" s="50" t="s">
        <v>3198</v>
      </c>
      <c r="C213" s="16" t="s">
        <v>247</v>
      </c>
      <c r="D213" s="16" t="s">
        <v>3083</v>
      </c>
      <c r="E213" s="16"/>
      <c r="F213" s="19"/>
      <c r="G213" s="11"/>
      <c r="I213" s="13"/>
    </row>
    <row r="214" spans="1:9" ht="31.5" outlineLevel="1" x14ac:dyDescent="0.25">
      <c r="A214" s="74" t="s">
        <v>3628</v>
      </c>
      <c r="B214" s="49" t="s">
        <v>3082</v>
      </c>
      <c r="C214" s="16"/>
      <c r="D214" s="16"/>
      <c r="E214" s="14"/>
      <c r="F214" s="19"/>
      <c r="G214" s="11"/>
      <c r="I214" s="13"/>
    </row>
    <row r="215" spans="1:9" ht="63" outlineLevel="2" x14ac:dyDescent="0.25">
      <c r="A215" s="74" t="str">
        <f>"5.6."&amp;ROW(A1)&amp;"."</f>
        <v>5.6.1.</v>
      </c>
      <c r="B215" s="50" t="s">
        <v>3199</v>
      </c>
      <c r="C215" s="16" t="s">
        <v>1750</v>
      </c>
      <c r="D215" s="16" t="s">
        <v>3083</v>
      </c>
      <c r="E215" s="16" t="s">
        <v>3204</v>
      </c>
      <c r="F215" s="14"/>
      <c r="G215" s="11"/>
      <c r="H215" s="17">
        <v>1</v>
      </c>
      <c r="I215" s="13"/>
    </row>
    <row r="216" spans="1:9" ht="63" outlineLevel="2" x14ac:dyDescent="0.25">
      <c r="A216" s="74" t="str">
        <f>"5.6."&amp;ROW(A2)&amp;"."</f>
        <v>5.6.2.</v>
      </c>
      <c r="B216" s="50" t="s">
        <v>1751</v>
      </c>
      <c r="C216" s="16" t="s">
        <v>1752</v>
      </c>
      <c r="D216" s="16" t="s">
        <v>3083</v>
      </c>
      <c r="E216" s="16" t="s">
        <v>3205</v>
      </c>
      <c r="F216" s="14"/>
      <c r="G216" s="11"/>
      <c r="H216" s="17">
        <v>1</v>
      </c>
      <c r="I216" s="13"/>
    </row>
    <row r="217" spans="1:9" ht="63" outlineLevel="2" x14ac:dyDescent="0.25">
      <c r="A217" s="74" t="str">
        <f>"5.6."&amp;ROW(A3)&amp;"."</f>
        <v>5.6.3.</v>
      </c>
      <c r="B217" s="50" t="s">
        <v>1753</v>
      </c>
      <c r="C217" s="16" t="s">
        <v>1754</v>
      </c>
      <c r="D217" s="16" t="s">
        <v>3083</v>
      </c>
      <c r="E217" s="16" t="s">
        <v>3205</v>
      </c>
      <c r="F217" s="14"/>
      <c r="G217" s="11"/>
      <c r="H217" s="17">
        <v>1</v>
      </c>
      <c r="I217" s="13"/>
    </row>
    <row r="218" spans="1:9" ht="63" outlineLevel="2" x14ac:dyDescent="0.25">
      <c r="A218" s="74" t="str">
        <f>"5.6."&amp;ROW(A4)&amp;"."</f>
        <v>5.6.4.</v>
      </c>
      <c r="B218" s="50" t="s">
        <v>1755</v>
      </c>
      <c r="C218" s="16" t="s">
        <v>1756</v>
      </c>
      <c r="D218" s="16" t="s">
        <v>3083</v>
      </c>
      <c r="E218" s="16" t="s">
        <v>3205</v>
      </c>
      <c r="F218" s="14"/>
      <c r="G218" s="11"/>
      <c r="H218" s="17">
        <v>1</v>
      </c>
      <c r="I218" s="13"/>
    </row>
    <row r="219" spans="1:9" ht="63" outlineLevel="2" x14ac:dyDescent="0.25">
      <c r="A219" s="74" t="str">
        <f>"5.6."&amp;ROW(A5)&amp;"."</f>
        <v>5.6.5.</v>
      </c>
      <c r="B219" s="50" t="s">
        <v>1757</v>
      </c>
      <c r="C219" s="16" t="s">
        <v>1758</v>
      </c>
      <c r="D219" s="16" t="s">
        <v>3083</v>
      </c>
      <c r="E219" s="16" t="s">
        <v>3205</v>
      </c>
      <c r="F219" s="14"/>
      <c r="G219" s="11"/>
      <c r="H219" s="17">
        <v>1</v>
      </c>
      <c r="I219" s="13"/>
    </row>
    <row r="220" spans="1:9" ht="94.5" outlineLevel="2" x14ac:dyDescent="0.25">
      <c r="A220" s="74" t="str">
        <f t="shared" ref="A220:A228" si="12">"5.6."&amp;ROW(A8)&amp;"."</f>
        <v>5.6.8.</v>
      </c>
      <c r="B220" s="50" t="s">
        <v>3200</v>
      </c>
      <c r="C220" s="16" t="s">
        <v>1759</v>
      </c>
      <c r="D220" s="16" t="s">
        <v>3083</v>
      </c>
      <c r="E220" s="21" t="s">
        <v>3206</v>
      </c>
      <c r="F220" s="14"/>
      <c r="G220" s="11"/>
      <c r="H220" s="17">
        <v>1</v>
      </c>
      <c r="I220" s="13"/>
    </row>
    <row r="221" spans="1:9" ht="63" outlineLevel="2" x14ac:dyDescent="0.25">
      <c r="A221" s="74" t="str">
        <f t="shared" si="12"/>
        <v>5.6.9.</v>
      </c>
      <c r="B221" s="50" t="s">
        <v>1760</v>
      </c>
      <c r="C221" s="16" t="s">
        <v>1761</v>
      </c>
      <c r="D221" s="16" t="s">
        <v>3083</v>
      </c>
      <c r="E221" s="16"/>
      <c r="F221" s="14"/>
      <c r="G221" s="11"/>
      <c r="H221" s="17">
        <v>1</v>
      </c>
      <c r="I221" s="13"/>
    </row>
    <row r="222" spans="1:9" ht="63" outlineLevel="2" x14ac:dyDescent="0.25">
      <c r="A222" s="74" t="str">
        <f t="shared" si="12"/>
        <v>5.6.10.</v>
      </c>
      <c r="B222" s="50" t="s">
        <v>1762</v>
      </c>
      <c r="C222" s="16" t="s">
        <v>1763</v>
      </c>
      <c r="D222" s="16" t="s">
        <v>3083</v>
      </c>
      <c r="E222" s="16" t="s">
        <v>3205</v>
      </c>
      <c r="F222" s="14"/>
      <c r="G222" s="11"/>
      <c r="H222" s="17">
        <v>1</v>
      </c>
      <c r="I222" s="13"/>
    </row>
    <row r="223" spans="1:9" ht="63" outlineLevel="2" x14ac:dyDescent="0.25">
      <c r="A223" s="74" t="str">
        <f t="shared" si="12"/>
        <v>5.6.11.</v>
      </c>
      <c r="B223" s="50" t="s">
        <v>1764</v>
      </c>
      <c r="C223" s="16" t="s">
        <v>1765</v>
      </c>
      <c r="D223" s="16" t="s">
        <v>3083</v>
      </c>
      <c r="E223" s="16" t="s">
        <v>3205</v>
      </c>
      <c r="F223" s="14"/>
      <c r="G223" s="11"/>
      <c r="H223" s="17">
        <v>1</v>
      </c>
      <c r="I223" s="13"/>
    </row>
    <row r="224" spans="1:9" ht="63" outlineLevel="2" x14ac:dyDescent="0.25">
      <c r="A224" s="74" t="str">
        <f t="shared" si="12"/>
        <v>5.6.12.</v>
      </c>
      <c r="B224" s="50" t="s">
        <v>3208</v>
      </c>
      <c r="C224" s="16" t="s">
        <v>1766</v>
      </c>
      <c r="D224" s="16" t="s">
        <v>3083</v>
      </c>
      <c r="E224" s="16" t="s">
        <v>3204</v>
      </c>
      <c r="F224" s="14"/>
      <c r="G224" s="11"/>
      <c r="H224" s="17">
        <v>1</v>
      </c>
      <c r="I224" s="13"/>
    </row>
    <row r="225" spans="1:9" ht="63" outlineLevel="2" x14ac:dyDescent="0.25">
      <c r="A225" s="74" t="str">
        <f t="shared" si="12"/>
        <v>5.6.13.</v>
      </c>
      <c r="B225" s="50" t="s">
        <v>1767</v>
      </c>
      <c r="C225" s="16" t="s">
        <v>1768</v>
      </c>
      <c r="D225" s="16" t="s">
        <v>3083</v>
      </c>
      <c r="E225" s="16" t="s">
        <v>3205</v>
      </c>
      <c r="F225" s="14"/>
      <c r="G225" s="11"/>
      <c r="H225" s="17">
        <v>2</v>
      </c>
      <c r="I225" s="13"/>
    </row>
    <row r="226" spans="1:9" ht="63" outlineLevel="2" x14ac:dyDescent="0.25">
      <c r="A226" s="74" t="str">
        <f t="shared" si="12"/>
        <v>5.6.14.</v>
      </c>
      <c r="B226" s="50" t="s">
        <v>3209</v>
      </c>
      <c r="C226" s="16" t="s">
        <v>1769</v>
      </c>
      <c r="D226" s="16" t="s">
        <v>3083</v>
      </c>
      <c r="E226" s="16" t="s">
        <v>3204</v>
      </c>
      <c r="F226" s="14"/>
      <c r="G226" s="11"/>
      <c r="H226" s="17">
        <v>1</v>
      </c>
      <c r="I226" s="13"/>
    </row>
    <row r="227" spans="1:9" ht="63" outlineLevel="2" x14ac:dyDescent="0.25">
      <c r="A227" s="74" t="str">
        <f t="shared" si="12"/>
        <v>5.6.15.</v>
      </c>
      <c r="B227" s="50" t="s">
        <v>3210</v>
      </c>
      <c r="C227" s="16" t="s">
        <v>1770</v>
      </c>
      <c r="D227" s="16" t="s">
        <v>3083</v>
      </c>
      <c r="E227" s="16" t="s">
        <v>3204</v>
      </c>
      <c r="F227" s="14"/>
      <c r="G227" s="11"/>
      <c r="H227" s="17">
        <v>1</v>
      </c>
      <c r="I227" s="13"/>
    </row>
    <row r="228" spans="1:9" ht="63" outlineLevel="2" x14ac:dyDescent="0.25">
      <c r="A228" s="74" t="str">
        <f t="shared" si="12"/>
        <v>5.6.16.</v>
      </c>
      <c r="B228" s="50" t="s">
        <v>1771</v>
      </c>
      <c r="C228" s="16" t="s">
        <v>1772</v>
      </c>
      <c r="D228" s="16" t="s">
        <v>3083</v>
      </c>
      <c r="E228" s="16" t="s">
        <v>3205</v>
      </c>
      <c r="F228" s="14"/>
      <c r="G228" s="11"/>
      <c r="H228" s="17">
        <v>1</v>
      </c>
      <c r="I228" s="13"/>
    </row>
    <row r="229" spans="1:9" ht="110.25" outlineLevel="2" x14ac:dyDescent="0.25">
      <c r="A229" s="74" t="str">
        <f t="shared" ref="A229:A292" si="13">"5.6."&amp;ROW(A17)&amp;"."</f>
        <v>5.6.17.</v>
      </c>
      <c r="B229" s="50" t="s">
        <v>3207</v>
      </c>
      <c r="C229" s="16" t="s">
        <v>1773</v>
      </c>
      <c r="D229" s="16" t="s">
        <v>3083</v>
      </c>
      <c r="E229" s="16" t="s">
        <v>3778</v>
      </c>
      <c r="F229" s="14"/>
      <c r="G229" s="11"/>
      <c r="H229" s="17">
        <v>1</v>
      </c>
      <c r="I229" s="13"/>
    </row>
    <row r="230" spans="1:9" ht="63" outlineLevel="2" x14ac:dyDescent="0.25">
      <c r="A230" s="74" t="str">
        <f t="shared" si="13"/>
        <v>5.6.18.</v>
      </c>
      <c r="B230" s="50" t="s">
        <v>129</v>
      </c>
      <c r="C230" s="16" t="s">
        <v>1774</v>
      </c>
      <c r="D230" s="16" t="s">
        <v>3083</v>
      </c>
      <c r="E230" s="16" t="s">
        <v>3204</v>
      </c>
      <c r="F230" s="14"/>
      <c r="G230" s="11"/>
      <c r="H230" s="17">
        <v>1</v>
      </c>
      <c r="I230" s="13"/>
    </row>
    <row r="231" spans="1:9" ht="63" outlineLevel="2" x14ac:dyDescent="0.25">
      <c r="A231" s="74" t="str">
        <f t="shared" si="13"/>
        <v>5.6.19.</v>
      </c>
      <c r="B231" s="50" t="s">
        <v>3211</v>
      </c>
      <c r="C231" s="16" t="s">
        <v>1775</v>
      </c>
      <c r="D231" s="16" t="s">
        <v>3083</v>
      </c>
      <c r="E231" s="16" t="s">
        <v>3204</v>
      </c>
      <c r="F231" s="14"/>
      <c r="G231" s="11"/>
      <c r="H231" s="17">
        <v>1</v>
      </c>
      <c r="I231" s="13"/>
    </row>
    <row r="232" spans="1:9" ht="63" outlineLevel="2" x14ac:dyDescent="0.25">
      <c r="A232" s="74" t="str">
        <f t="shared" si="13"/>
        <v>5.6.20.</v>
      </c>
      <c r="B232" s="50" t="s">
        <v>3212</v>
      </c>
      <c r="C232" s="16" t="s">
        <v>1776</v>
      </c>
      <c r="D232" s="16" t="s">
        <v>3083</v>
      </c>
      <c r="E232" s="16" t="s">
        <v>3204</v>
      </c>
      <c r="F232" s="14"/>
      <c r="G232" s="11"/>
      <c r="H232" s="17">
        <v>1</v>
      </c>
      <c r="I232" s="13"/>
    </row>
    <row r="233" spans="1:9" ht="63" outlineLevel="2" x14ac:dyDescent="0.25">
      <c r="A233" s="74" t="str">
        <f t="shared" si="13"/>
        <v>5.6.21.</v>
      </c>
      <c r="B233" s="50" t="s">
        <v>3213</v>
      </c>
      <c r="C233" s="16" t="s">
        <v>1777</v>
      </c>
      <c r="D233" s="16" t="s">
        <v>3083</v>
      </c>
      <c r="E233" s="16" t="s">
        <v>3204</v>
      </c>
      <c r="F233" s="14"/>
      <c r="G233" s="11"/>
      <c r="H233" s="17">
        <v>1</v>
      </c>
      <c r="I233" s="13"/>
    </row>
    <row r="234" spans="1:9" ht="63" outlineLevel="2" x14ac:dyDescent="0.25">
      <c r="A234" s="74" t="str">
        <f t="shared" si="13"/>
        <v>5.6.22.</v>
      </c>
      <c r="B234" s="50" t="s">
        <v>3215</v>
      </c>
      <c r="C234" s="16" t="s">
        <v>1778</v>
      </c>
      <c r="D234" s="16" t="s">
        <v>3083</v>
      </c>
      <c r="E234" s="16" t="s">
        <v>3204</v>
      </c>
      <c r="F234" s="14"/>
      <c r="G234" s="11"/>
      <c r="H234" s="17">
        <v>1</v>
      </c>
      <c r="I234" s="13"/>
    </row>
    <row r="235" spans="1:9" ht="63" outlineLevel="2" x14ac:dyDescent="0.25">
      <c r="A235" s="74" t="str">
        <f t="shared" si="13"/>
        <v>5.6.23.</v>
      </c>
      <c r="B235" s="50" t="s">
        <v>3214</v>
      </c>
      <c r="C235" s="16" t="s">
        <v>1779</v>
      </c>
      <c r="D235" s="16" t="s">
        <v>3083</v>
      </c>
      <c r="E235" s="16" t="s">
        <v>3205</v>
      </c>
      <c r="F235" s="14"/>
      <c r="G235" s="11"/>
      <c r="H235" s="17">
        <v>1</v>
      </c>
      <c r="I235" s="13"/>
    </row>
    <row r="236" spans="1:9" ht="63" outlineLevel="2" x14ac:dyDescent="0.25">
      <c r="A236" s="74" t="str">
        <f t="shared" si="13"/>
        <v>5.6.24.</v>
      </c>
      <c r="B236" s="50" t="s">
        <v>1780</v>
      </c>
      <c r="C236" s="16" t="s">
        <v>1781</v>
      </c>
      <c r="D236" s="16" t="s">
        <v>3083</v>
      </c>
      <c r="E236" s="16" t="s">
        <v>3205</v>
      </c>
      <c r="F236" s="14"/>
      <c r="G236" s="11"/>
      <c r="H236" s="17">
        <v>1</v>
      </c>
      <c r="I236" s="13"/>
    </row>
    <row r="237" spans="1:9" ht="63" outlineLevel="2" x14ac:dyDescent="0.25">
      <c r="A237" s="74" t="str">
        <f t="shared" si="13"/>
        <v>5.6.25.</v>
      </c>
      <c r="B237" s="50" t="s">
        <v>1780</v>
      </c>
      <c r="C237" s="16" t="s">
        <v>1782</v>
      </c>
      <c r="D237" s="16" t="s">
        <v>3083</v>
      </c>
      <c r="E237" s="16" t="s">
        <v>3205</v>
      </c>
      <c r="F237" s="14"/>
      <c r="G237" s="11"/>
      <c r="H237" s="17">
        <v>1</v>
      </c>
      <c r="I237" s="13"/>
    </row>
    <row r="238" spans="1:9" ht="63" outlineLevel="2" x14ac:dyDescent="0.25">
      <c r="A238" s="74" t="str">
        <f t="shared" si="13"/>
        <v>5.6.26.</v>
      </c>
      <c r="B238" s="50" t="s">
        <v>1783</v>
      </c>
      <c r="C238" s="16" t="s">
        <v>1784</v>
      </c>
      <c r="D238" s="16" t="s">
        <v>3083</v>
      </c>
      <c r="E238" s="16" t="s">
        <v>3205</v>
      </c>
      <c r="F238" s="14"/>
      <c r="G238" s="11"/>
      <c r="H238" s="17">
        <v>1</v>
      </c>
      <c r="I238" s="13"/>
    </row>
    <row r="239" spans="1:9" ht="63" outlineLevel="2" x14ac:dyDescent="0.25">
      <c r="A239" s="74" t="str">
        <f t="shared" si="13"/>
        <v>5.6.27.</v>
      </c>
      <c r="B239" s="50" t="s">
        <v>1785</v>
      </c>
      <c r="C239" s="16" t="s">
        <v>1786</v>
      </c>
      <c r="D239" s="16" t="s">
        <v>3083</v>
      </c>
      <c r="E239" s="16" t="s">
        <v>3205</v>
      </c>
      <c r="F239" s="14"/>
      <c r="G239" s="11"/>
      <c r="H239" s="17">
        <v>6</v>
      </c>
      <c r="I239" s="13"/>
    </row>
    <row r="240" spans="1:9" ht="63" outlineLevel="2" x14ac:dyDescent="0.25">
      <c r="A240" s="74" t="str">
        <f t="shared" si="13"/>
        <v>5.6.28.</v>
      </c>
      <c r="B240" s="50" t="s">
        <v>1787</v>
      </c>
      <c r="C240" s="16" t="s">
        <v>1788</v>
      </c>
      <c r="D240" s="16" t="s">
        <v>3083</v>
      </c>
      <c r="E240" s="16" t="s">
        <v>3205</v>
      </c>
      <c r="F240" s="14"/>
      <c r="G240" s="11"/>
      <c r="H240" s="17">
        <v>1</v>
      </c>
      <c r="I240" s="13"/>
    </row>
    <row r="241" spans="1:9" ht="63" outlineLevel="2" x14ac:dyDescent="0.25">
      <c r="A241" s="74" t="str">
        <f t="shared" si="13"/>
        <v>5.6.29.</v>
      </c>
      <c r="B241" s="50" t="s">
        <v>1789</v>
      </c>
      <c r="C241" s="16" t="s">
        <v>1790</v>
      </c>
      <c r="D241" s="16" t="s">
        <v>3083</v>
      </c>
      <c r="E241" s="16" t="s">
        <v>3205</v>
      </c>
      <c r="F241" s="14"/>
      <c r="G241" s="11"/>
      <c r="H241" s="17">
        <v>1</v>
      </c>
      <c r="I241" s="13"/>
    </row>
    <row r="242" spans="1:9" ht="63" outlineLevel="2" x14ac:dyDescent="0.25">
      <c r="A242" s="74" t="str">
        <f t="shared" si="13"/>
        <v>5.6.30.</v>
      </c>
      <c r="B242" s="50" t="s">
        <v>1791</v>
      </c>
      <c r="C242" s="16" t="s">
        <v>1792</v>
      </c>
      <c r="D242" s="16" t="s">
        <v>3083</v>
      </c>
      <c r="E242" s="16" t="s">
        <v>3205</v>
      </c>
      <c r="F242" s="14"/>
      <c r="G242" s="11"/>
      <c r="H242" s="17">
        <v>4</v>
      </c>
      <c r="I242" s="13"/>
    </row>
    <row r="243" spans="1:9" ht="63" outlineLevel="2" x14ac:dyDescent="0.25">
      <c r="A243" s="74" t="str">
        <f t="shared" si="13"/>
        <v>5.6.31.</v>
      </c>
      <c r="B243" s="50" t="s">
        <v>1793</v>
      </c>
      <c r="C243" s="16" t="s">
        <v>1794</v>
      </c>
      <c r="D243" s="16" t="s">
        <v>3083</v>
      </c>
      <c r="E243" s="16" t="s">
        <v>3205</v>
      </c>
      <c r="F243" s="14"/>
      <c r="G243" s="11"/>
      <c r="H243" s="17">
        <v>1</v>
      </c>
      <c r="I243" s="13"/>
    </row>
    <row r="244" spans="1:9" ht="63" outlineLevel="2" x14ac:dyDescent="0.25">
      <c r="A244" s="74" t="str">
        <f t="shared" si="13"/>
        <v>5.6.32.</v>
      </c>
      <c r="B244" s="50" t="s">
        <v>1795</v>
      </c>
      <c r="C244" s="16" t="s">
        <v>1796</v>
      </c>
      <c r="D244" s="16" t="s">
        <v>3083</v>
      </c>
      <c r="E244" s="16" t="s">
        <v>3205</v>
      </c>
      <c r="F244" s="14"/>
      <c r="G244" s="11"/>
      <c r="H244" s="17">
        <v>1</v>
      </c>
      <c r="I244" s="13"/>
    </row>
    <row r="245" spans="1:9" ht="63" outlineLevel="2" x14ac:dyDescent="0.25">
      <c r="A245" s="74" t="str">
        <f t="shared" si="13"/>
        <v>5.6.33.</v>
      </c>
      <c r="B245" s="50" t="s">
        <v>1797</v>
      </c>
      <c r="C245" s="16" t="s">
        <v>1798</v>
      </c>
      <c r="D245" s="16" t="s">
        <v>3083</v>
      </c>
      <c r="E245" s="16" t="s">
        <v>3205</v>
      </c>
      <c r="F245" s="14"/>
      <c r="G245" s="11"/>
      <c r="H245" s="17">
        <v>1</v>
      </c>
      <c r="I245" s="13"/>
    </row>
    <row r="246" spans="1:9" ht="63" outlineLevel="2" x14ac:dyDescent="0.25">
      <c r="A246" s="74" t="str">
        <f t="shared" si="13"/>
        <v>5.6.34.</v>
      </c>
      <c r="B246" s="50" t="s">
        <v>1799</v>
      </c>
      <c r="C246" s="16" t="s">
        <v>1800</v>
      </c>
      <c r="D246" s="16" t="s">
        <v>3083</v>
      </c>
      <c r="E246" s="16" t="s">
        <v>3205</v>
      </c>
      <c r="F246" s="14"/>
      <c r="G246" s="11"/>
      <c r="H246" s="17">
        <v>1</v>
      </c>
      <c r="I246" s="13"/>
    </row>
    <row r="247" spans="1:9" ht="63" outlineLevel="2" x14ac:dyDescent="0.25">
      <c r="A247" s="74" t="str">
        <f t="shared" si="13"/>
        <v>5.6.35.</v>
      </c>
      <c r="B247" s="50" t="s">
        <v>1801</v>
      </c>
      <c r="C247" s="16" t="s">
        <v>1802</v>
      </c>
      <c r="D247" s="16" t="s">
        <v>3083</v>
      </c>
      <c r="E247" s="16" t="s">
        <v>3205</v>
      </c>
      <c r="F247" s="14"/>
      <c r="G247" s="11"/>
      <c r="H247" s="17">
        <v>4</v>
      </c>
      <c r="I247" s="13"/>
    </row>
    <row r="248" spans="1:9" ht="63" outlineLevel="2" x14ac:dyDescent="0.25">
      <c r="A248" s="74" t="str">
        <f t="shared" si="13"/>
        <v>5.6.36.</v>
      </c>
      <c r="B248" s="50" t="s">
        <v>1803</v>
      </c>
      <c r="C248" s="16" t="s">
        <v>1804</v>
      </c>
      <c r="D248" s="16" t="s">
        <v>3083</v>
      </c>
      <c r="E248" s="16" t="s">
        <v>3205</v>
      </c>
      <c r="F248" s="14"/>
      <c r="G248" s="11"/>
      <c r="H248" s="17">
        <v>3</v>
      </c>
      <c r="I248" s="13"/>
    </row>
    <row r="249" spans="1:9" ht="63" outlineLevel="2" x14ac:dyDescent="0.25">
      <c r="A249" s="74" t="str">
        <f t="shared" si="13"/>
        <v>5.6.37.</v>
      </c>
      <c r="B249" s="50" t="s">
        <v>1805</v>
      </c>
      <c r="C249" s="16" t="s">
        <v>1806</v>
      </c>
      <c r="D249" s="16" t="s">
        <v>3083</v>
      </c>
      <c r="E249" s="16" t="s">
        <v>3205</v>
      </c>
      <c r="F249" s="14"/>
      <c r="G249" s="11"/>
      <c r="H249" s="17">
        <v>3</v>
      </c>
      <c r="I249" s="13"/>
    </row>
    <row r="250" spans="1:9" ht="63" outlineLevel="2" x14ac:dyDescent="0.25">
      <c r="A250" s="74" t="str">
        <f t="shared" si="13"/>
        <v>5.6.38.</v>
      </c>
      <c r="B250" s="50" t="s">
        <v>1807</v>
      </c>
      <c r="C250" s="16" t="s">
        <v>1808</v>
      </c>
      <c r="D250" s="16" t="s">
        <v>3083</v>
      </c>
      <c r="E250" s="16" t="s">
        <v>3205</v>
      </c>
      <c r="F250" s="14"/>
      <c r="G250" s="11"/>
      <c r="H250" s="17">
        <v>1</v>
      </c>
      <c r="I250" s="13"/>
    </row>
    <row r="251" spans="1:9" ht="63" outlineLevel="2" x14ac:dyDescent="0.25">
      <c r="A251" s="74" t="str">
        <f t="shared" si="13"/>
        <v>5.6.39.</v>
      </c>
      <c r="B251" s="50" t="s">
        <v>1809</v>
      </c>
      <c r="C251" s="16" t="s">
        <v>1810</v>
      </c>
      <c r="D251" s="16" t="s">
        <v>3083</v>
      </c>
      <c r="E251" s="16" t="s">
        <v>3205</v>
      </c>
      <c r="F251" s="14"/>
      <c r="G251" s="11"/>
      <c r="H251" s="17">
        <v>1</v>
      </c>
      <c r="I251" s="13"/>
    </row>
    <row r="252" spans="1:9" ht="63" outlineLevel="2" x14ac:dyDescent="0.25">
      <c r="A252" s="74" t="str">
        <f t="shared" si="13"/>
        <v>5.6.40.</v>
      </c>
      <c r="B252" s="50" t="s">
        <v>1811</v>
      </c>
      <c r="C252" s="16" t="s">
        <v>1812</v>
      </c>
      <c r="D252" s="16" t="s">
        <v>3083</v>
      </c>
      <c r="E252" s="16" t="s">
        <v>3205</v>
      </c>
      <c r="F252" s="14"/>
      <c r="G252" s="11"/>
      <c r="H252" s="17">
        <v>1</v>
      </c>
      <c r="I252" s="13"/>
    </row>
    <row r="253" spans="1:9" ht="63" outlineLevel="2" x14ac:dyDescent="0.25">
      <c r="A253" s="74" t="str">
        <f t="shared" si="13"/>
        <v>5.6.41.</v>
      </c>
      <c r="B253" s="50" t="s">
        <v>1813</v>
      </c>
      <c r="C253" s="16" t="s">
        <v>1814</v>
      </c>
      <c r="D253" s="16" t="s">
        <v>3083</v>
      </c>
      <c r="E253" s="16" t="s">
        <v>3205</v>
      </c>
      <c r="F253" s="14"/>
      <c r="G253" s="11"/>
      <c r="H253" s="17">
        <v>1</v>
      </c>
      <c r="I253" s="13"/>
    </row>
    <row r="254" spans="1:9" ht="63" outlineLevel="2" x14ac:dyDescent="0.25">
      <c r="A254" s="74" t="str">
        <f t="shared" si="13"/>
        <v>5.6.42.</v>
      </c>
      <c r="B254" s="50" t="s">
        <v>1815</v>
      </c>
      <c r="C254" s="16" t="s">
        <v>1816</v>
      </c>
      <c r="D254" s="16" t="s">
        <v>3083</v>
      </c>
      <c r="E254" s="16" t="s">
        <v>3205</v>
      </c>
      <c r="F254" s="14"/>
      <c r="G254" s="11"/>
      <c r="H254" s="17">
        <v>1</v>
      </c>
      <c r="I254" s="13"/>
    </row>
    <row r="255" spans="1:9" ht="63" outlineLevel="2" x14ac:dyDescent="0.25">
      <c r="A255" s="74" t="str">
        <f t="shared" si="13"/>
        <v>5.6.43.</v>
      </c>
      <c r="B255" s="50" t="s">
        <v>1817</v>
      </c>
      <c r="C255" s="16" t="s">
        <v>1818</v>
      </c>
      <c r="D255" s="16" t="s">
        <v>3083</v>
      </c>
      <c r="E255" s="16" t="s">
        <v>3205</v>
      </c>
      <c r="F255" s="14"/>
      <c r="G255" s="11"/>
      <c r="H255" s="17">
        <v>1</v>
      </c>
      <c r="I255" s="13"/>
    </row>
    <row r="256" spans="1:9" ht="63" outlineLevel="2" x14ac:dyDescent="0.25">
      <c r="A256" s="74" t="str">
        <f t="shared" si="13"/>
        <v>5.6.44.</v>
      </c>
      <c r="B256" s="50" t="s">
        <v>1819</v>
      </c>
      <c r="C256" s="16" t="s">
        <v>1820</v>
      </c>
      <c r="D256" s="16" t="s">
        <v>3083</v>
      </c>
      <c r="E256" s="16" t="s">
        <v>3205</v>
      </c>
      <c r="F256" s="14"/>
      <c r="G256" s="11"/>
      <c r="H256" s="17">
        <v>1</v>
      </c>
      <c r="I256" s="13"/>
    </row>
    <row r="257" spans="1:9" ht="63" outlineLevel="2" x14ac:dyDescent="0.25">
      <c r="A257" s="74" t="str">
        <f t="shared" si="13"/>
        <v>5.6.45.</v>
      </c>
      <c r="B257" s="50" t="s">
        <v>1821</v>
      </c>
      <c r="C257" s="16" t="s">
        <v>1822</v>
      </c>
      <c r="D257" s="16" t="s">
        <v>3083</v>
      </c>
      <c r="E257" s="16" t="s">
        <v>3205</v>
      </c>
      <c r="F257" s="14"/>
      <c r="G257" s="11"/>
      <c r="H257" s="17">
        <v>1</v>
      </c>
      <c r="I257" s="13"/>
    </row>
    <row r="258" spans="1:9" ht="63" outlineLevel="2" x14ac:dyDescent="0.25">
      <c r="A258" s="74" t="str">
        <f t="shared" si="13"/>
        <v>5.6.46.</v>
      </c>
      <c r="B258" s="50" t="s">
        <v>1823</v>
      </c>
      <c r="C258" s="16" t="s">
        <v>1824</v>
      </c>
      <c r="D258" s="16" t="s">
        <v>3083</v>
      </c>
      <c r="E258" s="16" t="s">
        <v>3205</v>
      </c>
      <c r="F258" s="14"/>
      <c r="G258" s="11"/>
      <c r="H258" s="17">
        <v>1</v>
      </c>
      <c r="I258" s="13"/>
    </row>
    <row r="259" spans="1:9" ht="63" outlineLevel="2" x14ac:dyDescent="0.25">
      <c r="A259" s="74" t="str">
        <f t="shared" si="13"/>
        <v>5.6.47.</v>
      </c>
      <c r="B259" s="50" t="s">
        <v>1825</v>
      </c>
      <c r="C259" s="16" t="s">
        <v>1826</v>
      </c>
      <c r="D259" s="16" t="s">
        <v>3083</v>
      </c>
      <c r="E259" s="16" t="s">
        <v>3205</v>
      </c>
      <c r="F259" s="14"/>
      <c r="G259" s="11"/>
      <c r="H259" s="17">
        <v>1</v>
      </c>
      <c r="I259" s="13"/>
    </row>
    <row r="260" spans="1:9" ht="63" outlineLevel="2" x14ac:dyDescent="0.25">
      <c r="A260" s="74" t="str">
        <f t="shared" si="13"/>
        <v>5.6.48.</v>
      </c>
      <c r="B260" s="50" t="s">
        <v>1827</v>
      </c>
      <c r="C260" s="16" t="s">
        <v>1828</v>
      </c>
      <c r="D260" s="16" t="s">
        <v>3083</v>
      </c>
      <c r="E260" s="16" t="s">
        <v>3205</v>
      </c>
      <c r="F260" s="14"/>
      <c r="G260" s="11"/>
      <c r="H260" s="17">
        <v>1</v>
      </c>
      <c r="I260" s="13"/>
    </row>
    <row r="261" spans="1:9" ht="63" outlineLevel="2" x14ac:dyDescent="0.25">
      <c r="A261" s="74" t="str">
        <f t="shared" si="13"/>
        <v>5.6.49.</v>
      </c>
      <c r="B261" s="50" t="s">
        <v>1829</v>
      </c>
      <c r="C261" s="16" t="s">
        <v>1830</v>
      </c>
      <c r="D261" s="16" t="s">
        <v>3083</v>
      </c>
      <c r="E261" s="16" t="s">
        <v>3205</v>
      </c>
      <c r="F261" s="14"/>
      <c r="G261" s="11"/>
      <c r="H261" s="17">
        <v>1</v>
      </c>
      <c r="I261" s="13"/>
    </row>
    <row r="262" spans="1:9" ht="63" outlineLevel="2" x14ac:dyDescent="0.25">
      <c r="A262" s="74" t="str">
        <f t="shared" si="13"/>
        <v>5.6.50.</v>
      </c>
      <c r="B262" s="50" t="s">
        <v>1831</v>
      </c>
      <c r="C262" s="16" t="s">
        <v>1832</v>
      </c>
      <c r="D262" s="16" t="s">
        <v>3083</v>
      </c>
      <c r="E262" s="16" t="s">
        <v>3205</v>
      </c>
      <c r="F262" s="14"/>
      <c r="G262" s="11"/>
      <c r="H262" s="17">
        <v>1</v>
      </c>
      <c r="I262" s="13"/>
    </row>
    <row r="263" spans="1:9" ht="63" outlineLevel="2" x14ac:dyDescent="0.25">
      <c r="A263" s="74" t="str">
        <f t="shared" si="13"/>
        <v>5.6.51.</v>
      </c>
      <c r="B263" s="50" t="s">
        <v>1833</v>
      </c>
      <c r="C263" s="16" t="s">
        <v>1834</v>
      </c>
      <c r="D263" s="16" t="s">
        <v>3083</v>
      </c>
      <c r="E263" s="16" t="s">
        <v>3205</v>
      </c>
      <c r="F263" s="14"/>
      <c r="G263" s="11"/>
      <c r="H263" s="17">
        <v>1</v>
      </c>
      <c r="I263" s="13"/>
    </row>
    <row r="264" spans="1:9" ht="63" outlineLevel="2" x14ac:dyDescent="0.25">
      <c r="A264" s="74" t="str">
        <f t="shared" si="13"/>
        <v>5.6.52.</v>
      </c>
      <c r="B264" s="50" t="s">
        <v>1835</v>
      </c>
      <c r="C264" s="16" t="s">
        <v>1836</v>
      </c>
      <c r="D264" s="16" t="s">
        <v>3083</v>
      </c>
      <c r="E264" s="16" t="s">
        <v>3205</v>
      </c>
      <c r="F264" s="14"/>
      <c r="G264" s="11"/>
      <c r="H264" s="17">
        <v>1</v>
      </c>
      <c r="I264" s="13"/>
    </row>
    <row r="265" spans="1:9" ht="63" outlineLevel="2" x14ac:dyDescent="0.25">
      <c r="A265" s="74" t="str">
        <f t="shared" si="13"/>
        <v>5.6.53.</v>
      </c>
      <c r="B265" s="50" t="s">
        <v>1837</v>
      </c>
      <c r="C265" s="16" t="s">
        <v>1838</v>
      </c>
      <c r="D265" s="16" t="s">
        <v>3083</v>
      </c>
      <c r="E265" s="16" t="s">
        <v>3205</v>
      </c>
      <c r="F265" s="14"/>
      <c r="G265" s="11"/>
      <c r="H265" s="17">
        <v>1</v>
      </c>
      <c r="I265" s="13"/>
    </row>
    <row r="266" spans="1:9" ht="63" outlineLevel="2" x14ac:dyDescent="0.25">
      <c r="A266" s="74" t="str">
        <f t="shared" si="13"/>
        <v>5.6.54.</v>
      </c>
      <c r="B266" s="50" t="s">
        <v>1839</v>
      </c>
      <c r="C266" s="16" t="s">
        <v>1840</v>
      </c>
      <c r="D266" s="16" t="s">
        <v>3083</v>
      </c>
      <c r="E266" s="16"/>
      <c r="F266" s="14"/>
      <c r="G266" s="11"/>
      <c r="H266" s="17">
        <v>1</v>
      </c>
      <c r="I266" s="13"/>
    </row>
    <row r="267" spans="1:9" ht="63" outlineLevel="2" x14ac:dyDescent="0.25">
      <c r="A267" s="74" t="str">
        <f t="shared" si="13"/>
        <v>5.6.55.</v>
      </c>
      <c r="B267" s="50" t="s">
        <v>1841</v>
      </c>
      <c r="C267" s="16" t="s">
        <v>1842</v>
      </c>
      <c r="D267" s="16" t="s">
        <v>3083</v>
      </c>
      <c r="E267" s="16" t="s">
        <v>3205</v>
      </c>
      <c r="F267" s="14"/>
      <c r="G267" s="11"/>
      <c r="H267" s="17">
        <v>1</v>
      </c>
      <c r="I267" s="13"/>
    </row>
    <row r="268" spans="1:9" ht="63" outlineLevel="2" x14ac:dyDescent="0.25">
      <c r="A268" s="74" t="str">
        <f t="shared" si="13"/>
        <v>5.6.56.</v>
      </c>
      <c r="B268" s="50" t="s">
        <v>1843</v>
      </c>
      <c r="C268" s="16" t="s">
        <v>1844</v>
      </c>
      <c r="D268" s="16" t="s">
        <v>3083</v>
      </c>
      <c r="E268" s="16" t="s">
        <v>3205</v>
      </c>
      <c r="F268" s="14"/>
      <c r="G268" s="11"/>
      <c r="H268" s="17">
        <v>1</v>
      </c>
      <c r="I268" s="13"/>
    </row>
    <row r="269" spans="1:9" ht="63" outlineLevel="2" x14ac:dyDescent="0.25">
      <c r="A269" s="74" t="str">
        <f t="shared" si="13"/>
        <v>5.6.57.</v>
      </c>
      <c r="B269" s="50" t="s">
        <v>1845</v>
      </c>
      <c r="C269" s="16" t="s">
        <v>1846</v>
      </c>
      <c r="D269" s="16" t="s">
        <v>3083</v>
      </c>
      <c r="E269" s="16" t="s">
        <v>3205</v>
      </c>
      <c r="F269" s="14"/>
      <c r="G269" s="11"/>
      <c r="H269" s="17">
        <v>1</v>
      </c>
      <c r="I269" s="13"/>
    </row>
    <row r="270" spans="1:9" ht="63" outlineLevel="2" x14ac:dyDescent="0.25">
      <c r="A270" s="74" t="str">
        <f t="shared" si="13"/>
        <v>5.6.58.</v>
      </c>
      <c r="B270" s="50" t="s">
        <v>1847</v>
      </c>
      <c r="C270" s="16" t="s">
        <v>1848</v>
      </c>
      <c r="D270" s="16" t="s">
        <v>3083</v>
      </c>
      <c r="E270" s="16" t="s">
        <v>3205</v>
      </c>
      <c r="F270" s="14"/>
      <c r="G270" s="11"/>
      <c r="H270" s="17">
        <v>1</v>
      </c>
      <c r="I270" s="13"/>
    </row>
    <row r="271" spans="1:9" ht="63" outlineLevel="2" x14ac:dyDescent="0.25">
      <c r="A271" s="74" t="str">
        <f t="shared" si="13"/>
        <v>5.6.59.</v>
      </c>
      <c r="B271" s="50" t="s">
        <v>1849</v>
      </c>
      <c r="C271" s="16" t="s">
        <v>1850</v>
      </c>
      <c r="D271" s="16" t="s">
        <v>3083</v>
      </c>
      <c r="E271" s="16" t="s">
        <v>3205</v>
      </c>
      <c r="F271" s="14"/>
      <c r="G271" s="11"/>
      <c r="H271" s="17">
        <v>1</v>
      </c>
      <c r="I271" s="13"/>
    </row>
    <row r="272" spans="1:9" ht="63" outlineLevel="2" x14ac:dyDescent="0.25">
      <c r="A272" s="74" t="str">
        <f t="shared" si="13"/>
        <v>5.6.60.</v>
      </c>
      <c r="B272" s="50" t="s">
        <v>1851</v>
      </c>
      <c r="C272" s="16" t="s">
        <v>1852</v>
      </c>
      <c r="D272" s="16" t="s">
        <v>3083</v>
      </c>
      <c r="E272" s="16" t="s">
        <v>3205</v>
      </c>
      <c r="F272" s="14"/>
      <c r="G272" s="11"/>
      <c r="H272" s="17">
        <v>1</v>
      </c>
      <c r="I272" s="13"/>
    </row>
    <row r="273" spans="1:9" ht="63" outlineLevel="2" x14ac:dyDescent="0.25">
      <c r="A273" s="74" t="str">
        <f t="shared" si="13"/>
        <v>5.6.61.</v>
      </c>
      <c r="B273" s="50" t="s">
        <v>1853</v>
      </c>
      <c r="C273" s="16" t="s">
        <v>1854</v>
      </c>
      <c r="D273" s="16" t="s">
        <v>3083</v>
      </c>
      <c r="E273" s="16" t="s">
        <v>3205</v>
      </c>
      <c r="F273" s="14"/>
      <c r="G273" s="11"/>
      <c r="H273" s="17">
        <v>1</v>
      </c>
      <c r="I273" s="13"/>
    </row>
    <row r="274" spans="1:9" ht="63" outlineLevel="2" x14ac:dyDescent="0.25">
      <c r="A274" s="74" t="str">
        <f t="shared" si="13"/>
        <v>5.6.62.</v>
      </c>
      <c r="B274" s="50" t="s">
        <v>1855</v>
      </c>
      <c r="C274" s="16" t="s">
        <v>1856</v>
      </c>
      <c r="D274" s="16" t="s">
        <v>3083</v>
      </c>
      <c r="E274" s="16" t="s">
        <v>3205</v>
      </c>
      <c r="F274" s="14"/>
      <c r="G274" s="11"/>
      <c r="H274" s="17">
        <v>1</v>
      </c>
      <c r="I274" s="13"/>
    </row>
    <row r="275" spans="1:9" ht="63" outlineLevel="2" x14ac:dyDescent="0.25">
      <c r="A275" s="74" t="str">
        <f t="shared" si="13"/>
        <v>5.6.63.</v>
      </c>
      <c r="B275" s="50" t="s">
        <v>1857</v>
      </c>
      <c r="C275" s="16" t="s">
        <v>1858</v>
      </c>
      <c r="D275" s="16" t="s">
        <v>3083</v>
      </c>
      <c r="E275" s="16" t="s">
        <v>3205</v>
      </c>
      <c r="F275" s="14"/>
      <c r="G275" s="11"/>
      <c r="H275" s="17">
        <v>1</v>
      </c>
      <c r="I275" s="13"/>
    </row>
    <row r="276" spans="1:9" ht="63" outlineLevel="2" x14ac:dyDescent="0.25">
      <c r="A276" s="74" t="str">
        <f t="shared" si="13"/>
        <v>5.6.64.</v>
      </c>
      <c r="B276" s="50" t="s">
        <v>1859</v>
      </c>
      <c r="C276" s="16" t="s">
        <v>1860</v>
      </c>
      <c r="D276" s="16" t="s">
        <v>3083</v>
      </c>
      <c r="E276" s="16" t="s">
        <v>3205</v>
      </c>
      <c r="F276" s="14"/>
      <c r="G276" s="11"/>
      <c r="H276" s="17">
        <v>1</v>
      </c>
      <c r="I276" s="13"/>
    </row>
    <row r="277" spans="1:9" ht="63" outlineLevel="2" x14ac:dyDescent="0.25">
      <c r="A277" s="74" t="str">
        <f t="shared" si="13"/>
        <v>5.6.65.</v>
      </c>
      <c r="B277" s="50" t="s">
        <v>1861</v>
      </c>
      <c r="C277" s="16" t="s">
        <v>1862</v>
      </c>
      <c r="D277" s="16" t="s">
        <v>3083</v>
      </c>
      <c r="E277" s="16" t="s">
        <v>3205</v>
      </c>
      <c r="F277" s="14"/>
      <c r="G277" s="11"/>
      <c r="H277" s="17">
        <v>1</v>
      </c>
      <c r="I277" s="13"/>
    </row>
    <row r="278" spans="1:9" ht="63" outlineLevel="2" x14ac:dyDescent="0.25">
      <c r="A278" s="74" t="str">
        <f t="shared" si="13"/>
        <v>5.6.66.</v>
      </c>
      <c r="B278" s="50" t="s">
        <v>1863</v>
      </c>
      <c r="C278" s="16" t="s">
        <v>1864</v>
      </c>
      <c r="D278" s="16" t="s">
        <v>3083</v>
      </c>
      <c r="E278" s="16"/>
      <c r="F278" s="14"/>
      <c r="G278" s="11"/>
      <c r="H278" s="17">
        <v>1</v>
      </c>
      <c r="I278" s="13"/>
    </row>
    <row r="279" spans="1:9" ht="63" outlineLevel="2" x14ac:dyDescent="0.25">
      <c r="A279" s="74" t="str">
        <f t="shared" si="13"/>
        <v>5.6.67.</v>
      </c>
      <c r="B279" s="50" t="s">
        <v>1865</v>
      </c>
      <c r="C279" s="16" t="s">
        <v>1866</v>
      </c>
      <c r="D279" s="16" t="s">
        <v>3083</v>
      </c>
      <c r="E279" s="16" t="s">
        <v>3205</v>
      </c>
      <c r="F279" s="14"/>
      <c r="G279" s="11"/>
      <c r="H279" s="17">
        <v>1</v>
      </c>
      <c r="I279" s="13"/>
    </row>
    <row r="280" spans="1:9" ht="63" outlineLevel="2" x14ac:dyDescent="0.25">
      <c r="A280" s="74" t="str">
        <f t="shared" si="13"/>
        <v>5.6.68.</v>
      </c>
      <c r="B280" s="50" t="s">
        <v>1867</v>
      </c>
      <c r="C280" s="16" t="s">
        <v>1868</v>
      </c>
      <c r="D280" s="16" t="s">
        <v>3083</v>
      </c>
      <c r="E280" s="16" t="s">
        <v>3205</v>
      </c>
      <c r="F280" s="14"/>
      <c r="G280" s="11"/>
      <c r="H280" s="17">
        <v>1</v>
      </c>
      <c r="I280" s="13"/>
    </row>
    <row r="281" spans="1:9" ht="63" outlineLevel="2" x14ac:dyDescent="0.25">
      <c r="A281" s="74" t="str">
        <f t="shared" si="13"/>
        <v>5.6.69.</v>
      </c>
      <c r="B281" s="50" t="s">
        <v>1869</v>
      </c>
      <c r="C281" s="16" t="s">
        <v>1870</v>
      </c>
      <c r="D281" s="16" t="s">
        <v>3083</v>
      </c>
      <c r="E281" s="16" t="s">
        <v>3205</v>
      </c>
      <c r="F281" s="14"/>
      <c r="G281" s="11"/>
      <c r="H281" s="17">
        <v>1</v>
      </c>
      <c r="I281" s="13"/>
    </row>
    <row r="282" spans="1:9" ht="63" outlineLevel="2" x14ac:dyDescent="0.25">
      <c r="A282" s="74" t="str">
        <f t="shared" si="13"/>
        <v>5.6.70.</v>
      </c>
      <c r="B282" s="50" t="s">
        <v>1871</v>
      </c>
      <c r="C282" s="16" t="s">
        <v>1872</v>
      </c>
      <c r="D282" s="16" t="s">
        <v>3083</v>
      </c>
      <c r="E282" s="16" t="s">
        <v>3205</v>
      </c>
      <c r="F282" s="14"/>
      <c r="G282" s="11"/>
      <c r="H282" s="17">
        <v>1</v>
      </c>
      <c r="I282" s="13"/>
    </row>
    <row r="283" spans="1:9" ht="63" outlineLevel="2" x14ac:dyDescent="0.25">
      <c r="A283" s="74" t="str">
        <f t="shared" si="13"/>
        <v>5.6.71.</v>
      </c>
      <c r="B283" s="50" t="s">
        <v>1873</v>
      </c>
      <c r="C283" s="16" t="s">
        <v>1874</v>
      </c>
      <c r="D283" s="16" t="s">
        <v>3083</v>
      </c>
      <c r="E283" s="16"/>
      <c r="F283" s="14"/>
      <c r="G283" s="11"/>
      <c r="H283" s="17">
        <v>1</v>
      </c>
      <c r="I283" s="13"/>
    </row>
    <row r="284" spans="1:9" ht="63" outlineLevel="2" x14ac:dyDescent="0.25">
      <c r="A284" s="74" t="str">
        <f t="shared" si="13"/>
        <v>5.6.72.</v>
      </c>
      <c r="B284" s="50" t="s">
        <v>1875</v>
      </c>
      <c r="C284" s="16" t="s">
        <v>1876</v>
      </c>
      <c r="D284" s="16" t="s">
        <v>3083</v>
      </c>
      <c r="E284" s="16" t="s">
        <v>3205</v>
      </c>
      <c r="F284" s="14"/>
      <c r="G284" s="11"/>
      <c r="H284" s="17">
        <v>1</v>
      </c>
      <c r="I284" s="13"/>
    </row>
    <row r="285" spans="1:9" ht="63" outlineLevel="2" x14ac:dyDescent="0.25">
      <c r="A285" s="74" t="str">
        <f t="shared" si="13"/>
        <v>5.6.73.</v>
      </c>
      <c r="B285" s="50" t="s">
        <v>1877</v>
      </c>
      <c r="C285" s="16" t="s">
        <v>1878</v>
      </c>
      <c r="D285" s="16" t="s">
        <v>3083</v>
      </c>
      <c r="E285" s="16" t="s">
        <v>3205</v>
      </c>
      <c r="F285" s="14"/>
      <c r="G285" s="11"/>
      <c r="H285" s="17">
        <v>1</v>
      </c>
      <c r="I285" s="13"/>
    </row>
    <row r="286" spans="1:9" ht="63" outlineLevel="2" x14ac:dyDescent="0.25">
      <c r="A286" s="74" t="str">
        <f t="shared" si="13"/>
        <v>5.6.74.</v>
      </c>
      <c r="B286" s="50" t="s">
        <v>3216</v>
      </c>
      <c r="C286" s="16" t="s">
        <v>1879</v>
      </c>
      <c r="D286" s="16" t="s">
        <v>3083</v>
      </c>
      <c r="E286" s="16"/>
      <c r="F286" s="14"/>
      <c r="G286" s="11"/>
      <c r="H286" s="17">
        <v>1</v>
      </c>
      <c r="I286" s="13"/>
    </row>
    <row r="287" spans="1:9" ht="63" outlineLevel="2" x14ac:dyDescent="0.25">
      <c r="A287" s="74" t="str">
        <f t="shared" si="13"/>
        <v>5.6.75.</v>
      </c>
      <c r="B287" s="50" t="s">
        <v>3217</v>
      </c>
      <c r="C287" s="16" t="s">
        <v>1880</v>
      </c>
      <c r="D287" s="16" t="s">
        <v>3083</v>
      </c>
      <c r="E287" s="16"/>
      <c r="F287" s="14"/>
      <c r="G287" s="11"/>
      <c r="H287" s="17">
        <v>1</v>
      </c>
      <c r="I287" s="13"/>
    </row>
    <row r="288" spans="1:9" ht="63" outlineLevel="2" x14ac:dyDescent="0.25">
      <c r="A288" s="74" t="str">
        <f t="shared" si="13"/>
        <v>5.6.76.</v>
      </c>
      <c r="B288" s="50" t="s">
        <v>1881</v>
      </c>
      <c r="C288" s="16" t="s">
        <v>1882</v>
      </c>
      <c r="D288" s="16" t="s">
        <v>3083</v>
      </c>
      <c r="E288" s="16" t="s">
        <v>3205</v>
      </c>
      <c r="F288" s="14"/>
      <c r="G288" s="11"/>
      <c r="H288" s="17">
        <v>1</v>
      </c>
      <c r="I288" s="13"/>
    </row>
    <row r="289" spans="1:9" ht="63" outlineLevel="2" x14ac:dyDescent="0.25">
      <c r="A289" s="74" t="str">
        <f t="shared" si="13"/>
        <v>5.6.77.</v>
      </c>
      <c r="B289" s="50" t="s">
        <v>1883</v>
      </c>
      <c r="C289" s="16" t="s">
        <v>1884</v>
      </c>
      <c r="D289" s="16" t="s">
        <v>3083</v>
      </c>
      <c r="E289" s="16" t="s">
        <v>3205</v>
      </c>
      <c r="F289" s="14"/>
      <c r="G289" s="11"/>
      <c r="H289" s="17">
        <v>1</v>
      </c>
      <c r="I289" s="13"/>
    </row>
    <row r="290" spans="1:9" ht="63" outlineLevel="2" x14ac:dyDescent="0.25">
      <c r="A290" s="74" t="str">
        <f t="shared" si="13"/>
        <v>5.6.78.</v>
      </c>
      <c r="B290" s="50" t="s">
        <v>1885</v>
      </c>
      <c r="C290" s="16" t="s">
        <v>1886</v>
      </c>
      <c r="D290" s="16" t="s">
        <v>3083</v>
      </c>
      <c r="E290" s="16" t="s">
        <v>3205</v>
      </c>
      <c r="F290" s="14"/>
      <c r="G290" s="11"/>
      <c r="H290" s="17">
        <v>1</v>
      </c>
      <c r="I290" s="13"/>
    </row>
    <row r="291" spans="1:9" ht="63" outlineLevel="2" x14ac:dyDescent="0.25">
      <c r="A291" s="74" t="str">
        <f t="shared" si="13"/>
        <v>5.6.79.</v>
      </c>
      <c r="B291" s="50" t="s">
        <v>1887</v>
      </c>
      <c r="C291" s="16" t="s">
        <v>1888</v>
      </c>
      <c r="D291" s="16" t="s">
        <v>3083</v>
      </c>
      <c r="E291" s="16" t="s">
        <v>3205</v>
      </c>
      <c r="F291" s="14"/>
      <c r="G291" s="11"/>
      <c r="H291" s="17">
        <v>1</v>
      </c>
      <c r="I291" s="13"/>
    </row>
    <row r="292" spans="1:9" ht="63" outlineLevel="2" x14ac:dyDescent="0.25">
      <c r="A292" s="74" t="str">
        <f t="shared" si="13"/>
        <v>5.6.80.</v>
      </c>
      <c r="B292" s="50" t="s">
        <v>1889</v>
      </c>
      <c r="C292" s="16" t="s">
        <v>1890</v>
      </c>
      <c r="D292" s="16" t="s">
        <v>3083</v>
      </c>
      <c r="E292" s="16" t="s">
        <v>3205</v>
      </c>
      <c r="F292" s="14"/>
      <c r="G292" s="11"/>
      <c r="H292" s="17">
        <v>1</v>
      </c>
      <c r="I292" s="13"/>
    </row>
    <row r="293" spans="1:9" ht="63" outlineLevel="2" x14ac:dyDescent="0.25">
      <c r="A293" s="74" t="str">
        <f t="shared" ref="A293:A311" si="14">"5.6."&amp;ROW(A81)&amp;"."</f>
        <v>5.6.81.</v>
      </c>
      <c r="B293" s="50" t="s">
        <v>1891</v>
      </c>
      <c r="C293" s="16" t="s">
        <v>1892</v>
      </c>
      <c r="D293" s="16" t="s">
        <v>3083</v>
      </c>
      <c r="E293" s="16" t="s">
        <v>3205</v>
      </c>
      <c r="F293" s="14"/>
      <c r="G293" s="11"/>
      <c r="H293" s="17">
        <v>1</v>
      </c>
      <c r="I293" s="13"/>
    </row>
    <row r="294" spans="1:9" ht="63" outlineLevel="2" x14ac:dyDescent="0.25">
      <c r="A294" s="74" t="str">
        <f t="shared" si="14"/>
        <v>5.6.82.</v>
      </c>
      <c r="B294" s="50" t="s">
        <v>1893</v>
      </c>
      <c r="C294" s="16" t="s">
        <v>1894</v>
      </c>
      <c r="D294" s="16" t="s">
        <v>3083</v>
      </c>
      <c r="E294" s="16" t="s">
        <v>3205</v>
      </c>
      <c r="F294" s="14"/>
      <c r="G294" s="11"/>
      <c r="H294" s="17">
        <v>1</v>
      </c>
      <c r="I294" s="13"/>
    </row>
    <row r="295" spans="1:9" ht="63" outlineLevel="2" x14ac:dyDescent="0.25">
      <c r="A295" s="74" t="str">
        <f t="shared" si="14"/>
        <v>5.6.83.</v>
      </c>
      <c r="B295" s="50" t="s">
        <v>1895</v>
      </c>
      <c r="C295" s="16" t="s">
        <v>1896</v>
      </c>
      <c r="D295" s="16" t="s">
        <v>3083</v>
      </c>
      <c r="E295" s="16" t="s">
        <v>3205</v>
      </c>
      <c r="F295" s="14"/>
      <c r="G295" s="11"/>
      <c r="H295" s="17">
        <v>1</v>
      </c>
      <c r="I295" s="13"/>
    </row>
    <row r="296" spans="1:9" ht="63" outlineLevel="2" x14ac:dyDescent="0.25">
      <c r="A296" s="74" t="str">
        <f t="shared" si="14"/>
        <v>5.6.84.</v>
      </c>
      <c r="B296" s="50" t="s">
        <v>1897</v>
      </c>
      <c r="C296" s="16" t="s">
        <v>1898</v>
      </c>
      <c r="D296" s="16" t="s">
        <v>3083</v>
      </c>
      <c r="E296" s="16" t="s">
        <v>3205</v>
      </c>
      <c r="F296" s="14"/>
      <c r="G296" s="11"/>
      <c r="H296" s="17">
        <v>1</v>
      </c>
      <c r="I296" s="13"/>
    </row>
    <row r="297" spans="1:9" ht="63" outlineLevel="2" x14ac:dyDescent="0.25">
      <c r="A297" s="74" t="str">
        <f t="shared" si="14"/>
        <v>5.6.85.</v>
      </c>
      <c r="B297" s="50" t="s">
        <v>1899</v>
      </c>
      <c r="C297" s="16" t="s">
        <v>1900</v>
      </c>
      <c r="D297" s="16" t="s">
        <v>3083</v>
      </c>
      <c r="E297" s="16" t="s">
        <v>3205</v>
      </c>
      <c r="F297" s="14"/>
      <c r="G297" s="11"/>
      <c r="H297" s="17">
        <v>1</v>
      </c>
      <c r="I297" s="13"/>
    </row>
    <row r="298" spans="1:9" ht="63" outlineLevel="2" x14ac:dyDescent="0.25">
      <c r="A298" s="74" t="str">
        <f t="shared" si="14"/>
        <v>5.6.86.</v>
      </c>
      <c r="B298" s="50" t="s">
        <v>1901</v>
      </c>
      <c r="C298" s="16" t="s">
        <v>1902</v>
      </c>
      <c r="D298" s="16" t="s">
        <v>3083</v>
      </c>
      <c r="E298" s="16" t="s">
        <v>3205</v>
      </c>
      <c r="F298" s="14"/>
      <c r="G298" s="11"/>
      <c r="H298" s="17">
        <v>1</v>
      </c>
      <c r="I298" s="13"/>
    </row>
    <row r="299" spans="1:9" ht="63" outlineLevel="2" x14ac:dyDescent="0.25">
      <c r="A299" s="74" t="str">
        <f t="shared" si="14"/>
        <v>5.6.87.</v>
      </c>
      <c r="B299" s="50" t="s">
        <v>1903</v>
      </c>
      <c r="C299" s="16" t="s">
        <v>1904</v>
      </c>
      <c r="D299" s="16" t="s">
        <v>3083</v>
      </c>
      <c r="E299" s="16" t="s">
        <v>3205</v>
      </c>
      <c r="F299" s="14"/>
      <c r="G299" s="11"/>
      <c r="H299" s="17">
        <v>1</v>
      </c>
      <c r="I299" s="13"/>
    </row>
    <row r="300" spans="1:9" ht="63" outlineLevel="2" x14ac:dyDescent="0.25">
      <c r="A300" s="74" t="str">
        <f t="shared" si="14"/>
        <v>5.6.88.</v>
      </c>
      <c r="B300" s="50" t="s">
        <v>1905</v>
      </c>
      <c r="C300" s="16" t="s">
        <v>1906</v>
      </c>
      <c r="D300" s="16" t="s">
        <v>3083</v>
      </c>
      <c r="E300" s="16" t="s">
        <v>3205</v>
      </c>
      <c r="F300" s="14"/>
      <c r="G300" s="11"/>
      <c r="H300" s="17">
        <v>1</v>
      </c>
      <c r="I300" s="13"/>
    </row>
    <row r="301" spans="1:9" ht="63" outlineLevel="2" x14ac:dyDescent="0.25">
      <c r="A301" s="74" t="str">
        <f t="shared" si="14"/>
        <v>5.6.89.</v>
      </c>
      <c r="B301" s="50" t="s">
        <v>1907</v>
      </c>
      <c r="C301" s="16" t="s">
        <v>1908</v>
      </c>
      <c r="D301" s="16" t="s">
        <v>3083</v>
      </c>
      <c r="E301" s="16" t="s">
        <v>3205</v>
      </c>
      <c r="F301" s="14"/>
      <c r="G301" s="11"/>
      <c r="H301" s="17">
        <v>1</v>
      </c>
      <c r="I301" s="13"/>
    </row>
    <row r="302" spans="1:9" ht="63" outlineLevel="2" x14ac:dyDescent="0.25">
      <c r="A302" s="74" t="str">
        <f t="shared" si="14"/>
        <v>5.6.90.</v>
      </c>
      <c r="B302" s="50" t="s">
        <v>1909</v>
      </c>
      <c r="C302" s="16" t="s">
        <v>1910</v>
      </c>
      <c r="D302" s="16" t="s">
        <v>3083</v>
      </c>
      <c r="E302" s="16" t="s">
        <v>3205</v>
      </c>
      <c r="F302" s="14"/>
      <c r="G302" s="11"/>
      <c r="H302" s="17">
        <v>1</v>
      </c>
      <c r="I302" s="13"/>
    </row>
    <row r="303" spans="1:9" ht="63" outlineLevel="2" x14ac:dyDescent="0.25">
      <c r="A303" s="74" t="str">
        <f t="shared" si="14"/>
        <v>5.6.91.</v>
      </c>
      <c r="B303" s="50" t="s">
        <v>1911</v>
      </c>
      <c r="C303" s="16" t="s">
        <v>1912</v>
      </c>
      <c r="D303" s="16" t="s">
        <v>3083</v>
      </c>
      <c r="E303" s="16" t="s">
        <v>3205</v>
      </c>
      <c r="F303" s="14"/>
      <c r="G303" s="11"/>
      <c r="H303" s="17">
        <v>1</v>
      </c>
      <c r="I303" s="13"/>
    </row>
    <row r="304" spans="1:9" ht="63" outlineLevel="2" x14ac:dyDescent="0.25">
      <c r="A304" s="74" t="str">
        <f t="shared" si="14"/>
        <v>5.6.92.</v>
      </c>
      <c r="B304" s="50" t="s">
        <v>1913</v>
      </c>
      <c r="C304" s="16" t="s">
        <v>1914</v>
      </c>
      <c r="D304" s="16" t="s">
        <v>3083</v>
      </c>
      <c r="E304" s="16" t="s">
        <v>3205</v>
      </c>
      <c r="F304" s="14"/>
      <c r="G304" s="11"/>
      <c r="H304" s="17">
        <v>1</v>
      </c>
      <c r="I304" s="13"/>
    </row>
    <row r="305" spans="1:9" ht="63" outlineLevel="2" x14ac:dyDescent="0.25">
      <c r="A305" s="74" t="str">
        <f t="shared" si="14"/>
        <v>5.6.93.</v>
      </c>
      <c r="B305" s="50" t="s">
        <v>1915</v>
      </c>
      <c r="C305" s="16" t="s">
        <v>1916</v>
      </c>
      <c r="D305" s="16" t="s">
        <v>3083</v>
      </c>
      <c r="E305" s="16" t="s">
        <v>3205</v>
      </c>
      <c r="F305" s="14"/>
      <c r="G305" s="11"/>
      <c r="H305" s="17">
        <v>1</v>
      </c>
      <c r="I305" s="13"/>
    </row>
    <row r="306" spans="1:9" ht="63" outlineLevel="2" x14ac:dyDescent="0.25">
      <c r="A306" s="74" t="str">
        <f t="shared" si="14"/>
        <v>5.6.94.</v>
      </c>
      <c r="B306" s="50" t="s">
        <v>1917</v>
      </c>
      <c r="C306" s="16" t="s">
        <v>1918</v>
      </c>
      <c r="D306" s="16" t="s">
        <v>3083</v>
      </c>
      <c r="E306" s="16" t="s">
        <v>3205</v>
      </c>
      <c r="F306" s="14"/>
      <c r="G306" s="11"/>
      <c r="H306" s="17">
        <v>1</v>
      </c>
      <c r="I306" s="13"/>
    </row>
    <row r="307" spans="1:9" ht="63" outlineLevel="2" x14ac:dyDescent="0.25">
      <c r="A307" s="74" t="str">
        <f t="shared" si="14"/>
        <v>5.6.95.</v>
      </c>
      <c r="B307" s="50" t="s">
        <v>1919</v>
      </c>
      <c r="C307" s="16" t="s">
        <v>1920</v>
      </c>
      <c r="D307" s="16" t="s">
        <v>3083</v>
      </c>
      <c r="E307" s="16" t="s">
        <v>3205</v>
      </c>
      <c r="F307" s="14"/>
      <c r="G307" s="11"/>
      <c r="H307" s="17">
        <v>1</v>
      </c>
      <c r="I307" s="13"/>
    </row>
    <row r="308" spans="1:9" ht="63" outlineLevel="2" x14ac:dyDescent="0.25">
      <c r="A308" s="74" t="str">
        <f t="shared" si="14"/>
        <v>5.6.96.</v>
      </c>
      <c r="B308" s="50" t="s">
        <v>1921</v>
      </c>
      <c r="C308" s="16" t="s">
        <v>1922</v>
      </c>
      <c r="D308" s="16" t="s">
        <v>3083</v>
      </c>
      <c r="E308" s="16" t="s">
        <v>3205</v>
      </c>
      <c r="F308" s="14"/>
      <c r="G308" s="11"/>
      <c r="H308" s="17">
        <v>1</v>
      </c>
      <c r="I308" s="13"/>
    </row>
    <row r="309" spans="1:9" ht="63" outlineLevel="2" x14ac:dyDescent="0.25">
      <c r="A309" s="74" t="str">
        <f t="shared" si="14"/>
        <v>5.6.97.</v>
      </c>
      <c r="B309" s="50" t="s">
        <v>1923</v>
      </c>
      <c r="C309" s="16" t="s">
        <v>1924</v>
      </c>
      <c r="D309" s="16" t="s">
        <v>3083</v>
      </c>
      <c r="E309" s="16" t="s">
        <v>3205</v>
      </c>
      <c r="F309" s="14"/>
      <c r="G309" s="11"/>
      <c r="H309" s="17">
        <v>1</v>
      </c>
      <c r="I309" s="13"/>
    </row>
    <row r="310" spans="1:9" ht="63" outlineLevel="2" x14ac:dyDescent="0.25">
      <c r="A310" s="74" t="str">
        <f t="shared" si="14"/>
        <v>5.6.98.</v>
      </c>
      <c r="B310" s="50" t="s">
        <v>1925</v>
      </c>
      <c r="C310" s="16" t="s">
        <v>1926</v>
      </c>
      <c r="D310" s="16" t="s">
        <v>3083</v>
      </c>
      <c r="E310" s="16" t="s">
        <v>3205</v>
      </c>
      <c r="F310" s="14"/>
      <c r="G310" s="11"/>
      <c r="H310" s="17">
        <v>1</v>
      </c>
      <c r="I310" s="13"/>
    </row>
    <row r="311" spans="1:9" ht="63" outlineLevel="2" x14ac:dyDescent="0.25">
      <c r="A311" s="74" t="str">
        <f t="shared" si="14"/>
        <v>5.6.99.</v>
      </c>
      <c r="B311" s="50" t="s">
        <v>1927</v>
      </c>
      <c r="C311" s="16" t="s">
        <v>1928</v>
      </c>
      <c r="D311" s="16" t="s">
        <v>3083</v>
      </c>
      <c r="E311" s="16"/>
      <c r="F311" s="14"/>
      <c r="G311" s="11"/>
      <c r="H311" s="17">
        <v>8</v>
      </c>
      <c r="I311" s="13"/>
    </row>
    <row r="312" spans="1:9" s="1" customFormat="1" ht="15.75" x14ac:dyDescent="0.25">
      <c r="A312" s="65"/>
      <c r="B312" s="47"/>
      <c r="C312" s="5"/>
      <c r="D312" s="5"/>
      <c r="E312" s="5"/>
      <c r="F312" s="5"/>
      <c r="G312" s="11"/>
      <c r="H312" s="8"/>
      <c r="I312" s="9"/>
    </row>
    <row r="313" spans="1:9" ht="15.75" x14ac:dyDescent="0.25">
      <c r="A313" s="75">
        <v>6</v>
      </c>
      <c r="B313" s="48" t="s">
        <v>248</v>
      </c>
      <c r="C313" s="4"/>
      <c r="D313" s="4"/>
      <c r="E313" s="4"/>
      <c r="F313" s="10">
        <v>10618072.640000001</v>
      </c>
      <c r="G313" s="10"/>
      <c r="H313" s="10"/>
      <c r="I313" s="10"/>
    </row>
    <row r="314" spans="1:9" ht="15.75" outlineLevel="1" x14ac:dyDescent="0.25">
      <c r="A314" s="74" t="s">
        <v>3629</v>
      </c>
      <c r="B314" s="49" t="s">
        <v>3</v>
      </c>
      <c r="C314" s="14"/>
      <c r="D314" s="14"/>
      <c r="E314" s="14"/>
      <c r="F314" s="15">
        <v>5259120.47</v>
      </c>
      <c r="G314" s="78"/>
      <c r="I314" s="13"/>
    </row>
    <row r="315" spans="1:9" ht="47.25" outlineLevel="2" x14ac:dyDescent="0.25">
      <c r="A315" s="74" t="str">
        <f>"6.1."&amp;ROW(A1)&amp;"."</f>
        <v>6.1.1.</v>
      </c>
      <c r="B315" s="50" t="s">
        <v>249</v>
      </c>
      <c r="C315" s="16" t="s">
        <v>250</v>
      </c>
      <c r="D315" s="16" t="s">
        <v>3133</v>
      </c>
      <c r="E315" s="16"/>
      <c r="F315" s="17">
        <v>4424085.9800000004</v>
      </c>
      <c r="G315" s="77" t="s">
        <v>251</v>
      </c>
      <c r="H315" s="17">
        <v>1</v>
      </c>
      <c r="I315" s="13"/>
    </row>
    <row r="316" spans="1:9" ht="47.25" outlineLevel="2" x14ac:dyDescent="0.25">
      <c r="A316" s="74" t="str">
        <f>"6.1."&amp;ROW(A2)&amp;"."</f>
        <v>6.1.2.</v>
      </c>
      <c r="B316" s="50" t="s">
        <v>252</v>
      </c>
      <c r="C316" s="16" t="s">
        <v>253</v>
      </c>
      <c r="D316" s="16" t="s">
        <v>3133</v>
      </c>
      <c r="E316" s="16"/>
      <c r="F316" s="17">
        <v>835034.49</v>
      </c>
      <c r="G316" s="77" t="s">
        <v>254</v>
      </c>
      <c r="H316" s="17">
        <v>1</v>
      </c>
      <c r="I316" s="13"/>
    </row>
    <row r="317" spans="1:9" ht="15.75" outlineLevel="1" x14ac:dyDescent="0.25">
      <c r="A317" s="74" t="s">
        <v>3630</v>
      </c>
      <c r="B317" s="49" t="s">
        <v>7</v>
      </c>
      <c r="C317" s="14"/>
      <c r="D317" s="14"/>
      <c r="E317" s="14"/>
      <c r="F317" s="15">
        <v>2697946.73</v>
      </c>
      <c r="G317" s="11"/>
      <c r="I317" s="13"/>
    </row>
    <row r="318" spans="1:9" ht="47.25" outlineLevel="2" x14ac:dyDescent="0.25">
      <c r="A318" s="74" t="str">
        <f>"6.2."&amp;ROW(A1)&amp;"."</f>
        <v>6.2.1.</v>
      </c>
      <c r="B318" s="50" t="s">
        <v>3218</v>
      </c>
      <c r="C318" s="16" t="s">
        <v>255</v>
      </c>
      <c r="D318" s="16" t="s">
        <v>3133</v>
      </c>
      <c r="E318" s="16"/>
      <c r="F318" s="17">
        <v>356857.11</v>
      </c>
      <c r="G318" s="11"/>
      <c r="H318" s="17">
        <v>1</v>
      </c>
      <c r="I318" s="13"/>
    </row>
    <row r="319" spans="1:9" ht="47.25" outlineLevel="2" x14ac:dyDescent="0.25">
      <c r="A319" s="74" t="str">
        <f>"6.2."&amp;ROW(A2)&amp;"."</f>
        <v>6.2.2.</v>
      </c>
      <c r="B319" s="50" t="s">
        <v>3219</v>
      </c>
      <c r="C319" s="16" t="s">
        <v>256</v>
      </c>
      <c r="D319" s="16" t="s">
        <v>3133</v>
      </c>
      <c r="E319" s="16"/>
      <c r="F319" s="17">
        <v>249837.62</v>
      </c>
      <c r="G319" s="11"/>
      <c r="H319" s="17">
        <v>1</v>
      </c>
      <c r="I319" s="13"/>
    </row>
    <row r="320" spans="1:9" ht="47.25" outlineLevel="2" x14ac:dyDescent="0.25">
      <c r="A320" s="74" t="str">
        <f>"6.2."&amp;ROW(A3)&amp;"."</f>
        <v>6.2.3.</v>
      </c>
      <c r="B320" s="50" t="s">
        <v>257</v>
      </c>
      <c r="C320" s="16" t="s">
        <v>258</v>
      </c>
      <c r="D320" s="16" t="s">
        <v>3133</v>
      </c>
      <c r="E320" s="16"/>
      <c r="F320" s="19"/>
      <c r="G320" s="11"/>
      <c r="H320" s="17">
        <v>1</v>
      </c>
      <c r="I320" s="13"/>
    </row>
    <row r="321" spans="1:9" ht="47.25" outlineLevel="2" x14ac:dyDescent="0.25">
      <c r="A321" s="74" t="str">
        <f>"6.2."&amp;ROW(A4)&amp;"."</f>
        <v>6.2.4.</v>
      </c>
      <c r="B321" s="50" t="s">
        <v>257</v>
      </c>
      <c r="C321" s="16" t="s">
        <v>259</v>
      </c>
      <c r="D321" s="16" t="s">
        <v>3133</v>
      </c>
      <c r="E321" s="16"/>
      <c r="F321" s="19"/>
      <c r="G321" s="11"/>
      <c r="H321" s="17">
        <v>1</v>
      </c>
      <c r="I321" s="13"/>
    </row>
    <row r="322" spans="1:9" ht="47.25" outlineLevel="2" x14ac:dyDescent="0.25">
      <c r="A322" s="74" t="str">
        <f>"6.2."&amp;ROW(A5)&amp;"."</f>
        <v>6.2.5.</v>
      </c>
      <c r="B322" s="50" t="s">
        <v>3221</v>
      </c>
      <c r="C322" s="16" t="s">
        <v>260</v>
      </c>
      <c r="D322" s="16" t="s">
        <v>3133</v>
      </c>
      <c r="E322" s="16"/>
      <c r="F322" s="17">
        <v>56043.73</v>
      </c>
      <c r="G322" s="11"/>
      <c r="H322" s="17">
        <v>1</v>
      </c>
      <c r="I322" s="13"/>
    </row>
    <row r="323" spans="1:9" ht="47.25" outlineLevel="2" x14ac:dyDescent="0.25">
      <c r="A323" s="74" t="str">
        <f t="shared" ref="A323:A331" si="15">"6.2."&amp;ROW(A8)&amp;"."</f>
        <v>6.2.8.</v>
      </c>
      <c r="B323" s="50" t="s">
        <v>3222</v>
      </c>
      <c r="C323" s="16" t="s">
        <v>261</v>
      </c>
      <c r="D323" s="16" t="s">
        <v>3133</v>
      </c>
      <c r="E323" s="16"/>
      <c r="F323" s="17">
        <v>55918.080000000002</v>
      </c>
      <c r="G323" s="11"/>
      <c r="H323" s="17">
        <v>1</v>
      </c>
      <c r="I323" s="13"/>
    </row>
    <row r="324" spans="1:9" ht="47.25" outlineLevel="2" x14ac:dyDescent="0.25">
      <c r="A324" s="74" t="str">
        <f t="shared" si="15"/>
        <v>6.2.9.</v>
      </c>
      <c r="B324" s="50" t="s">
        <v>3223</v>
      </c>
      <c r="C324" s="16" t="s">
        <v>262</v>
      </c>
      <c r="D324" s="16" t="s">
        <v>3133</v>
      </c>
      <c r="E324" s="16"/>
      <c r="F324" s="19"/>
      <c r="G324" s="11"/>
      <c r="H324" s="17">
        <v>1</v>
      </c>
      <c r="I324" s="13"/>
    </row>
    <row r="325" spans="1:9" ht="47.25" outlineLevel="2" x14ac:dyDescent="0.25">
      <c r="A325" s="74" t="str">
        <f t="shared" si="15"/>
        <v>6.2.10.</v>
      </c>
      <c r="B325" s="50" t="s">
        <v>3220</v>
      </c>
      <c r="C325" s="16" t="s">
        <v>263</v>
      </c>
      <c r="D325" s="16" t="s">
        <v>3133</v>
      </c>
      <c r="E325" s="16"/>
      <c r="F325" s="17">
        <v>67040.72</v>
      </c>
      <c r="G325" s="11"/>
      <c r="H325" s="17">
        <v>1</v>
      </c>
      <c r="I325" s="13"/>
    </row>
    <row r="326" spans="1:9" ht="47.25" outlineLevel="2" x14ac:dyDescent="0.25">
      <c r="A326" s="74" t="str">
        <f t="shared" si="15"/>
        <v>6.2.11.</v>
      </c>
      <c r="B326" s="50" t="s">
        <v>264</v>
      </c>
      <c r="C326" s="16" t="s">
        <v>265</v>
      </c>
      <c r="D326" s="16" t="s">
        <v>3133</v>
      </c>
      <c r="E326" s="16"/>
      <c r="F326" s="19"/>
      <c r="G326" s="11"/>
      <c r="H326" s="17">
        <v>1</v>
      </c>
      <c r="I326" s="13"/>
    </row>
    <row r="327" spans="1:9" ht="47.25" outlineLevel="2" x14ac:dyDescent="0.25">
      <c r="A327" s="74" t="str">
        <f t="shared" si="15"/>
        <v>6.2.12.</v>
      </c>
      <c r="B327" s="50" t="s">
        <v>266</v>
      </c>
      <c r="C327" s="16" t="s">
        <v>267</v>
      </c>
      <c r="D327" s="16" t="s">
        <v>3133</v>
      </c>
      <c r="E327" s="16"/>
      <c r="F327" s="17">
        <v>63647.360000000001</v>
      </c>
      <c r="G327" s="11"/>
      <c r="H327" s="17">
        <v>1</v>
      </c>
      <c r="I327" s="13"/>
    </row>
    <row r="328" spans="1:9" ht="47.25" outlineLevel="2" x14ac:dyDescent="0.25">
      <c r="A328" s="74" t="str">
        <f t="shared" si="15"/>
        <v>6.2.13.</v>
      </c>
      <c r="B328" s="50" t="s">
        <v>268</v>
      </c>
      <c r="C328" s="16" t="s">
        <v>269</v>
      </c>
      <c r="D328" s="16" t="s">
        <v>3133</v>
      </c>
      <c r="E328" s="16"/>
      <c r="F328" s="19"/>
      <c r="G328" s="11"/>
      <c r="H328" s="17">
        <v>1</v>
      </c>
      <c r="I328" s="13"/>
    </row>
    <row r="329" spans="1:9" ht="47.25" outlineLevel="2" x14ac:dyDescent="0.25">
      <c r="A329" s="74" t="str">
        <f t="shared" si="15"/>
        <v>6.2.14.</v>
      </c>
      <c r="B329" s="50" t="s">
        <v>270</v>
      </c>
      <c r="C329" s="16" t="s">
        <v>271</v>
      </c>
      <c r="D329" s="16" t="s">
        <v>3133</v>
      </c>
      <c r="E329" s="16"/>
      <c r="F329" s="19"/>
      <c r="G329" s="11"/>
      <c r="H329" s="17">
        <v>1</v>
      </c>
      <c r="I329" s="13"/>
    </row>
    <row r="330" spans="1:9" ht="47.25" outlineLevel="2" x14ac:dyDescent="0.25">
      <c r="A330" s="74" t="str">
        <f t="shared" si="15"/>
        <v>6.2.15.</v>
      </c>
      <c r="B330" s="50" t="s">
        <v>272</v>
      </c>
      <c r="C330" s="16" t="s">
        <v>273</v>
      </c>
      <c r="D330" s="16" t="s">
        <v>3133</v>
      </c>
      <c r="E330" s="16"/>
      <c r="F330" s="17">
        <v>122863.91</v>
      </c>
      <c r="G330" s="11"/>
      <c r="H330" s="17">
        <v>1</v>
      </c>
      <c r="I330" s="13"/>
    </row>
    <row r="331" spans="1:9" ht="47.25" outlineLevel="2" x14ac:dyDescent="0.25">
      <c r="A331" s="74" t="str">
        <f t="shared" si="15"/>
        <v>6.2.16.</v>
      </c>
      <c r="B331" s="50" t="s">
        <v>274</v>
      </c>
      <c r="C331" s="16" t="s">
        <v>275</v>
      </c>
      <c r="D331" s="16" t="s">
        <v>3133</v>
      </c>
      <c r="E331" s="16"/>
      <c r="F331" s="17">
        <v>72473.759999999995</v>
      </c>
      <c r="G331" s="11"/>
      <c r="H331" s="17">
        <v>1</v>
      </c>
      <c r="I331" s="13"/>
    </row>
    <row r="332" spans="1:9" ht="47.25" outlineLevel="2" x14ac:dyDescent="0.25">
      <c r="A332" s="74" t="str">
        <f t="shared" ref="A332:A371" si="16">"6.2."&amp;ROW(A17)&amp;"."</f>
        <v>6.2.17.</v>
      </c>
      <c r="B332" s="50" t="s">
        <v>276</v>
      </c>
      <c r="C332" s="16" t="s">
        <v>277</v>
      </c>
      <c r="D332" s="16" t="s">
        <v>3133</v>
      </c>
      <c r="E332" s="16"/>
      <c r="F332" s="17">
        <v>122003.46</v>
      </c>
      <c r="G332" s="11"/>
      <c r="H332" s="17">
        <v>1</v>
      </c>
      <c r="I332" s="13"/>
    </row>
    <row r="333" spans="1:9" ht="47.25" outlineLevel="2" x14ac:dyDescent="0.25">
      <c r="A333" s="74" t="str">
        <f t="shared" si="16"/>
        <v>6.2.18.</v>
      </c>
      <c r="B333" s="50" t="s">
        <v>278</v>
      </c>
      <c r="C333" s="16" t="s">
        <v>279</v>
      </c>
      <c r="D333" s="16" t="s">
        <v>3133</v>
      </c>
      <c r="E333" s="16"/>
      <c r="F333" s="17">
        <v>73355.77</v>
      </c>
      <c r="G333" s="11"/>
      <c r="H333" s="17">
        <v>1</v>
      </c>
      <c r="I333" s="13"/>
    </row>
    <row r="334" spans="1:9" ht="47.25" outlineLevel="2" x14ac:dyDescent="0.25">
      <c r="A334" s="74" t="str">
        <f t="shared" si="16"/>
        <v>6.2.19.</v>
      </c>
      <c r="B334" s="50" t="s">
        <v>3224</v>
      </c>
      <c r="C334" s="16" t="s">
        <v>280</v>
      </c>
      <c r="D334" s="16" t="s">
        <v>3133</v>
      </c>
      <c r="E334" s="16"/>
      <c r="F334" s="19"/>
      <c r="G334" s="11"/>
      <c r="H334" s="17">
        <v>1</v>
      </c>
      <c r="I334" s="13"/>
    </row>
    <row r="335" spans="1:9" ht="47.25" outlineLevel="2" x14ac:dyDescent="0.25">
      <c r="A335" s="74" t="str">
        <f t="shared" si="16"/>
        <v>6.2.20.</v>
      </c>
      <c r="B335" s="50" t="s">
        <v>3225</v>
      </c>
      <c r="C335" s="16" t="s">
        <v>281</v>
      </c>
      <c r="D335" s="16" t="s">
        <v>3133</v>
      </c>
      <c r="E335" s="16"/>
      <c r="F335" s="19"/>
      <c r="G335" s="11"/>
      <c r="H335" s="17">
        <v>1</v>
      </c>
      <c r="I335" s="13"/>
    </row>
    <row r="336" spans="1:9" ht="47.25" outlineLevel="2" x14ac:dyDescent="0.25">
      <c r="A336" s="74" t="str">
        <f t="shared" si="16"/>
        <v>6.2.21.</v>
      </c>
      <c r="B336" s="50" t="s">
        <v>282</v>
      </c>
      <c r="C336" s="16" t="s">
        <v>283</v>
      </c>
      <c r="D336" s="16" t="s">
        <v>3133</v>
      </c>
      <c r="E336" s="16"/>
      <c r="F336" s="19"/>
      <c r="G336" s="11"/>
      <c r="H336" s="17">
        <v>1</v>
      </c>
      <c r="I336" s="13"/>
    </row>
    <row r="337" spans="1:9" ht="47.25" outlineLevel="2" x14ac:dyDescent="0.25">
      <c r="A337" s="74" t="str">
        <f t="shared" si="16"/>
        <v>6.2.22.</v>
      </c>
      <c r="B337" s="50" t="s">
        <v>282</v>
      </c>
      <c r="C337" s="16" t="s">
        <v>284</v>
      </c>
      <c r="D337" s="16" t="s">
        <v>3133</v>
      </c>
      <c r="E337" s="16"/>
      <c r="F337" s="19"/>
      <c r="G337" s="11"/>
      <c r="H337" s="17">
        <v>1</v>
      </c>
      <c r="I337" s="13"/>
    </row>
    <row r="338" spans="1:9" ht="47.25" outlineLevel="2" x14ac:dyDescent="0.25">
      <c r="A338" s="74" t="str">
        <f t="shared" si="16"/>
        <v>6.2.23.</v>
      </c>
      <c r="B338" s="50" t="s">
        <v>285</v>
      </c>
      <c r="C338" s="16" t="s">
        <v>286</v>
      </c>
      <c r="D338" s="16" t="s">
        <v>3133</v>
      </c>
      <c r="E338" s="16"/>
      <c r="F338" s="19"/>
      <c r="G338" s="11"/>
      <c r="H338" s="17">
        <v>1</v>
      </c>
      <c r="I338" s="13"/>
    </row>
    <row r="339" spans="1:9" ht="47.25" outlineLevel="2" x14ac:dyDescent="0.25">
      <c r="A339" s="74" t="str">
        <f t="shared" si="16"/>
        <v>6.2.24.</v>
      </c>
      <c r="B339" s="50" t="s">
        <v>287</v>
      </c>
      <c r="C339" s="16" t="s">
        <v>288</v>
      </c>
      <c r="D339" s="16" t="s">
        <v>3133</v>
      </c>
      <c r="E339" s="16"/>
      <c r="F339" s="19"/>
      <c r="G339" s="11"/>
      <c r="H339" s="17">
        <v>1</v>
      </c>
      <c r="I339" s="13"/>
    </row>
    <row r="340" spans="1:9" ht="47.25" outlineLevel="2" x14ac:dyDescent="0.25">
      <c r="A340" s="74" t="str">
        <f t="shared" si="16"/>
        <v>6.2.25.</v>
      </c>
      <c r="B340" s="50" t="s">
        <v>289</v>
      </c>
      <c r="C340" s="16" t="s">
        <v>290</v>
      </c>
      <c r="D340" s="16" t="s">
        <v>3133</v>
      </c>
      <c r="E340" s="16"/>
      <c r="F340" s="19"/>
      <c r="G340" s="11"/>
      <c r="H340" s="17">
        <v>1</v>
      </c>
      <c r="I340" s="13"/>
    </row>
    <row r="341" spans="1:9" ht="47.25" outlineLevel="2" x14ac:dyDescent="0.25">
      <c r="A341" s="74" t="str">
        <f t="shared" si="16"/>
        <v>6.2.26.</v>
      </c>
      <c r="B341" s="50" t="s">
        <v>291</v>
      </c>
      <c r="C341" s="16" t="s">
        <v>292</v>
      </c>
      <c r="D341" s="16" t="s">
        <v>3133</v>
      </c>
      <c r="E341" s="16"/>
      <c r="F341" s="19"/>
      <c r="G341" s="11"/>
      <c r="H341" s="17">
        <v>1</v>
      </c>
      <c r="I341" s="13"/>
    </row>
    <row r="342" spans="1:9" ht="47.25" outlineLevel="2" x14ac:dyDescent="0.25">
      <c r="A342" s="74" t="str">
        <f t="shared" si="16"/>
        <v>6.2.27.</v>
      </c>
      <c r="B342" s="50" t="s">
        <v>293</v>
      </c>
      <c r="C342" s="16" t="s">
        <v>294</v>
      </c>
      <c r="D342" s="16" t="s">
        <v>3133</v>
      </c>
      <c r="E342" s="16"/>
      <c r="F342" s="19"/>
      <c r="G342" s="11"/>
      <c r="H342" s="17">
        <v>1</v>
      </c>
      <c r="I342" s="13"/>
    </row>
    <row r="343" spans="1:9" ht="47.25" outlineLevel="2" x14ac:dyDescent="0.25">
      <c r="A343" s="74" t="str">
        <f t="shared" si="16"/>
        <v>6.2.28.</v>
      </c>
      <c r="B343" s="50" t="s">
        <v>295</v>
      </c>
      <c r="C343" s="16" t="s">
        <v>296</v>
      </c>
      <c r="D343" s="16" t="s">
        <v>3133</v>
      </c>
      <c r="E343" s="16"/>
      <c r="F343" s="19"/>
      <c r="G343" s="11"/>
      <c r="H343" s="17">
        <v>1</v>
      </c>
      <c r="I343" s="13"/>
    </row>
    <row r="344" spans="1:9" ht="47.25" outlineLevel="2" x14ac:dyDescent="0.25">
      <c r="A344" s="74" t="str">
        <f t="shared" si="16"/>
        <v>6.2.29.</v>
      </c>
      <c r="B344" s="50" t="s">
        <v>295</v>
      </c>
      <c r="C344" s="16" t="s">
        <v>297</v>
      </c>
      <c r="D344" s="16" t="s">
        <v>3133</v>
      </c>
      <c r="E344" s="16"/>
      <c r="F344" s="19"/>
      <c r="G344" s="11"/>
      <c r="H344" s="17">
        <v>1</v>
      </c>
      <c r="I344" s="13"/>
    </row>
    <row r="345" spans="1:9" ht="47.25" outlineLevel="2" x14ac:dyDescent="0.25">
      <c r="A345" s="74" t="str">
        <f t="shared" si="16"/>
        <v>6.2.30.</v>
      </c>
      <c r="B345" s="50" t="s">
        <v>3226</v>
      </c>
      <c r="C345" s="16" t="s">
        <v>298</v>
      </c>
      <c r="D345" s="16" t="s">
        <v>3133</v>
      </c>
      <c r="E345" s="16"/>
      <c r="F345" s="19"/>
      <c r="G345" s="11"/>
      <c r="H345" s="17">
        <v>1</v>
      </c>
      <c r="I345" s="13"/>
    </row>
    <row r="346" spans="1:9" ht="47.25" outlineLevel="2" x14ac:dyDescent="0.25">
      <c r="A346" s="74" t="str">
        <f t="shared" si="16"/>
        <v>6.2.31.</v>
      </c>
      <c r="B346" s="50" t="s">
        <v>3227</v>
      </c>
      <c r="C346" s="16" t="s">
        <v>299</v>
      </c>
      <c r="D346" s="16" t="s">
        <v>3133</v>
      </c>
      <c r="E346" s="16"/>
      <c r="F346" s="19"/>
      <c r="G346" s="11"/>
      <c r="H346" s="17">
        <v>1</v>
      </c>
      <c r="I346" s="13"/>
    </row>
    <row r="347" spans="1:9" ht="47.25" outlineLevel="2" x14ac:dyDescent="0.25">
      <c r="A347" s="74" t="str">
        <f t="shared" si="16"/>
        <v>6.2.32.</v>
      </c>
      <c r="B347" s="50" t="s">
        <v>3228</v>
      </c>
      <c r="C347" s="16" t="s">
        <v>300</v>
      </c>
      <c r="D347" s="16" t="s">
        <v>3133</v>
      </c>
      <c r="E347" s="16"/>
      <c r="F347" s="17">
        <v>11713.37</v>
      </c>
      <c r="G347" s="11"/>
      <c r="H347" s="17">
        <v>1</v>
      </c>
      <c r="I347" s="13"/>
    </row>
    <row r="348" spans="1:9" ht="47.25" outlineLevel="2" x14ac:dyDescent="0.25">
      <c r="A348" s="74" t="str">
        <f t="shared" si="16"/>
        <v>6.2.33.</v>
      </c>
      <c r="B348" s="50" t="s">
        <v>3229</v>
      </c>
      <c r="C348" s="16" t="s">
        <v>301</v>
      </c>
      <c r="D348" s="16" t="s">
        <v>3133</v>
      </c>
      <c r="E348" s="16"/>
      <c r="F348" s="17">
        <v>183740.58</v>
      </c>
      <c r="G348" s="11"/>
      <c r="H348" s="17">
        <v>1</v>
      </c>
      <c r="I348" s="13"/>
    </row>
    <row r="349" spans="1:9" ht="47.25" outlineLevel="2" x14ac:dyDescent="0.25">
      <c r="A349" s="74" t="str">
        <f t="shared" si="16"/>
        <v>6.2.34.</v>
      </c>
      <c r="B349" s="50" t="s">
        <v>302</v>
      </c>
      <c r="C349" s="16" t="s">
        <v>303</v>
      </c>
      <c r="D349" s="16" t="s">
        <v>3133</v>
      </c>
      <c r="E349" s="16"/>
      <c r="F349" s="19"/>
      <c r="G349" s="11"/>
      <c r="H349" s="17">
        <v>1</v>
      </c>
      <c r="I349" s="13"/>
    </row>
    <row r="350" spans="1:9" ht="47.25" outlineLevel="2" x14ac:dyDescent="0.25">
      <c r="A350" s="74" t="str">
        <f t="shared" si="16"/>
        <v>6.2.35.</v>
      </c>
      <c r="B350" s="50" t="s">
        <v>302</v>
      </c>
      <c r="C350" s="16" t="s">
        <v>304</v>
      </c>
      <c r="D350" s="16" t="s">
        <v>3133</v>
      </c>
      <c r="E350" s="16"/>
      <c r="F350" s="19"/>
      <c r="G350" s="11"/>
      <c r="H350" s="17">
        <v>1</v>
      </c>
      <c r="I350" s="13"/>
    </row>
    <row r="351" spans="1:9" ht="47.25" outlineLevel="2" x14ac:dyDescent="0.25">
      <c r="A351" s="74" t="str">
        <f t="shared" si="16"/>
        <v>6.2.36.</v>
      </c>
      <c r="B351" s="50" t="s">
        <v>3230</v>
      </c>
      <c r="C351" s="16" t="s">
        <v>305</v>
      </c>
      <c r="D351" s="16" t="s">
        <v>3133</v>
      </c>
      <c r="E351" s="16"/>
      <c r="F351" s="17">
        <v>108178.98</v>
      </c>
      <c r="G351" s="11"/>
      <c r="H351" s="17">
        <v>1</v>
      </c>
      <c r="I351" s="13"/>
    </row>
    <row r="352" spans="1:9" ht="47.25" outlineLevel="2" x14ac:dyDescent="0.25">
      <c r="A352" s="74" t="str">
        <f t="shared" si="16"/>
        <v>6.2.37.</v>
      </c>
      <c r="B352" s="50" t="s">
        <v>306</v>
      </c>
      <c r="C352" s="16" t="s">
        <v>307</v>
      </c>
      <c r="D352" s="16" t="s">
        <v>3133</v>
      </c>
      <c r="E352" s="16"/>
      <c r="F352" s="19"/>
      <c r="G352" s="11"/>
      <c r="H352" s="17">
        <v>1</v>
      </c>
      <c r="I352" s="13"/>
    </row>
    <row r="353" spans="1:9" ht="47.25" outlineLevel="2" x14ac:dyDescent="0.25">
      <c r="A353" s="74" t="str">
        <f t="shared" si="16"/>
        <v>6.2.38.</v>
      </c>
      <c r="B353" s="50" t="s">
        <v>306</v>
      </c>
      <c r="C353" s="16" t="s">
        <v>308</v>
      </c>
      <c r="D353" s="16" t="s">
        <v>3133</v>
      </c>
      <c r="E353" s="16"/>
      <c r="F353" s="19"/>
      <c r="G353" s="11"/>
      <c r="H353" s="17">
        <v>1</v>
      </c>
      <c r="I353" s="13"/>
    </row>
    <row r="354" spans="1:9" ht="47.25" outlineLevel="2" x14ac:dyDescent="0.25">
      <c r="A354" s="74" t="str">
        <f t="shared" si="16"/>
        <v>6.2.39.</v>
      </c>
      <c r="B354" s="50" t="s">
        <v>3231</v>
      </c>
      <c r="C354" s="16" t="s">
        <v>309</v>
      </c>
      <c r="D354" s="16" t="s">
        <v>3133</v>
      </c>
      <c r="E354" s="16"/>
      <c r="F354" s="17">
        <v>333275.81</v>
      </c>
      <c r="G354" s="11"/>
      <c r="H354" s="17">
        <v>1</v>
      </c>
      <c r="I354" s="13"/>
    </row>
    <row r="355" spans="1:9" ht="47.25" outlineLevel="2" x14ac:dyDescent="0.25">
      <c r="A355" s="74" t="str">
        <f t="shared" si="16"/>
        <v>6.2.40.</v>
      </c>
      <c r="B355" s="50" t="s">
        <v>3232</v>
      </c>
      <c r="C355" s="16" t="s">
        <v>310</v>
      </c>
      <c r="D355" s="16" t="s">
        <v>3133</v>
      </c>
      <c r="E355" s="16"/>
      <c r="F355" s="17">
        <v>395233.82</v>
      </c>
      <c r="G355" s="11"/>
      <c r="H355" s="17">
        <v>1</v>
      </c>
      <c r="I355" s="13"/>
    </row>
    <row r="356" spans="1:9" ht="47.25" outlineLevel="2" x14ac:dyDescent="0.25">
      <c r="A356" s="74" t="str">
        <f t="shared" si="16"/>
        <v>6.2.41.</v>
      </c>
      <c r="B356" s="50" t="s">
        <v>3233</v>
      </c>
      <c r="C356" s="16" t="s">
        <v>311</v>
      </c>
      <c r="D356" s="16" t="s">
        <v>3133</v>
      </c>
      <c r="E356" s="16"/>
      <c r="F356" s="17">
        <v>5598.59</v>
      </c>
      <c r="G356" s="11"/>
      <c r="H356" s="17">
        <v>1</v>
      </c>
      <c r="I356" s="13"/>
    </row>
    <row r="357" spans="1:9" ht="47.25" outlineLevel="2" x14ac:dyDescent="0.25">
      <c r="A357" s="74" t="str">
        <f t="shared" si="16"/>
        <v>6.2.42.</v>
      </c>
      <c r="B357" s="50" t="s">
        <v>312</v>
      </c>
      <c r="C357" s="16" t="s">
        <v>313</v>
      </c>
      <c r="D357" s="16" t="s">
        <v>3133</v>
      </c>
      <c r="E357" s="16"/>
      <c r="F357" s="17">
        <v>17406.650000000001</v>
      </c>
      <c r="G357" s="11"/>
      <c r="H357" s="17">
        <v>1</v>
      </c>
      <c r="I357" s="13"/>
    </row>
    <row r="358" spans="1:9" ht="47.25" outlineLevel="2" x14ac:dyDescent="0.25">
      <c r="A358" s="74" t="str">
        <f t="shared" si="16"/>
        <v>6.2.43.</v>
      </c>
      <c r="B358" s="50" t="s">
        <v>3234</v>
      </c>
      <c r="C358" s="16" t="s">
        <v>314</v>
      </c>
      <c r="D358" s="16" t="s">
        <v>3133</v>
      </c>
      <c r="E358" s="16"/>
      <c r="F358" s="19"/>
      <c r="G358" s="11"/>
      <c r="H358" s="17">
        <v>1</v>
      </c>
      <c r="I358" s="13"/>
    </row>
    <row r="359" spans="1:9" ht="47.25" outlineLevel="2" x14ac:dyDescent="0.25">
      <c r="A359" s="74" t="str">
        <f t="shared" si="16"/>
        <v>6.2.44.</v>
      </c>
      <c r="B359" s="50" t="s">
        <v>3235</v>
      </c>
      <c r="C359" s="16" t="s">
        <v>315</v>
      </c>
      <c r="D359" s="16" t="s">
        <v>3133</v>
      </c>
      <c r="E359" s="16"/>
      <c r="F359" s="17">
        <v>313982.36</v>
      </c>
      <c r="G359" s="11"/>
      <c r="H359" s="17">
        <v>1</v>
      </c>
      <c r="I359" s="13"/>
    </row>
    <row r="360" spans="1:9" ht="47.25" outlineLevel="2" x14ac:dyDescent="0.25">
      <c r="A360" s="74" t="str">
        <f t="shared" si="16"/>
        <v>6.2.45.</v>
      </c>
      <c r="B360" s="50" t="s">
        <v>3236</v>
      </c>
      <c r="C360" s="16" t="s">
        <v>316</v>
      </c>
      <c r="D360" s="16" t="s">
        <v>3133</v>
      </c>
      <c r="E360" s="16"/>
      <c r="F360" s="19"/>
      <c r="G360" s="11"/>
      <c r="H360" s="17">
        <v>1</v>
      </c>
      <c r="I360" s="13"/>
    </row>
    <row r="361" spans="1:9" ht="47.25" outlineLevel="2" x14ac:dyDescent="0.25">
      <c r="A361" s="74" t="str">
        <f t="shared" si="16"/>
        <v>6.2.46.</v>
      </c>
      <c r="B361" s="50" t="s">
        <v>317</v>
      </c>
      <c r="C361" s="16" t="s">
        <v>318</v>
      </c>
      <c r="D361" s="16" t="s">
        <v>3133</v>
      </c>
      <c r="E361" s="16"/>
      <c r="F361" s="19"/>
      <c r="G361" s="11"/>
      <c r="H361" s="17">
        <v>1</v>
      </c>
      <c r="I361" s="13"/>
    </row>
    <row r="362" spans="1:9" ht="47.25" outlineLevel="2" x14ac:dyDescent="0.25">
      <c r="A362" s="74" t="str">
        <f t="shared" si="16"/>
        <v>6.2.47.</v>
      </c>
      <c r="B362" s="50" t="s">
        <v>317</v>
      </c>
      <c r="C362" s="16" t="s">
        <v>319</v>
      </c>
      <c r="D362" s="16" t="s">
        <v>3133</v>
      </c>
      <c r="E362" s="16"/>
      <c r="F362" s="19"/>
      <c r="G362" s="11"/>
      <c r="H362" s="17">
        <v>1</v>
      </c>
      <c r="I362" s="13"/>
    </row>
    <row r="363" spans="1:9" ht="47.25" outlineLevel="2" x14ac:dyDescent="0.25">
      <c r="A363" s="74" t="str">
        <f t="shared" si="16"/>
        <v>6.2.48.</v>
      </c>
      <c r="B363" s="50" t="s">
        <v>320</v>
      </c>
      <c r="C363" s="16" t="s">
        <v>321</v>
      </c>
      <c r="D363" s="16" t="s">
        <v>3133</v>
      </c>
      <c r="E363" s="16"/>
      <c r="F363" s="17">
        <v>29591.439999999999</v>
      </c>
      <c r="G363" s="11"/>
      <c r="H363" s="17">
        <v>1</v>
      </c>
      <c r="I363" s="13"/>
    </row>
    <row r="364" spans="1:9" ht="47.25" outlineLevel="2" x14ac:dyDescent="0.25">
      <c r="A364" s="74" t="str">
        <f t="shared" si="16"/>
        <v>6.2.49.</v>
      </c>
      <c r="B364" s="50" t="s">
        <v>320</v>
      </c>
      <c r="C364" s="16" t="s">
        <v>322</v>
      </c>
      <c r="D364" s="16" t="s">
        <v>3133</v>
      </c>
      <c r="E364" s="16"/>
      <c r="F364" s="17">
        <v>29591.439999999999</v>
      </c>
      <c r="G364" s="11"/>
      <c r="H364" s="17">
        <v>1</v>
      </c>
      <c r="I364" s="13"/>
    </row>
    <row r="365" spans="1:9" ht="47.25" outlineLevel="2" x14ac:dyDescent="0.25">
      <c r="A365" s="74" t="str">
        <f t="shared" si="16"/>
        <v>6.2.50.</v>
      </c>
      <c r="B365" s="50" t="s">
        <v>320</v>
      </c>
      <c r="C365" s="16" t="s">
        <v>323</v>
      </c>
      <c r="D365" s="16" t="s">
        <v>3133</v>
      </c>
      <c r="E365" s="16"/>
      <c r="F365" s="17">
        <v>29592.17</v>
      </c>
      <c r="G365" s="11"/>
      <c r="H365" s="17">
        <v>1</v>
      </c>
      <c r="I365" s="13"/>
    </row>
    <row r="366" spans="1:9" ht="47.25" outlineLevel="2" x14ac:dyDescent="0.25">
      <c r="A366" s="74" t="str">
        <f t="shared" si="16"/>
        <v>6.2.51.</v>
      </c>
      <c r="B366" s="50" t="s">
        <v>324</v>
      </c>
      <c r="C366" s="16" t="s">
        <v>325</v>
      </c>
      <c r="D366" s="16" t="s">
        <v>3133</v>
      </c>
      <c r="E366" s="16"/>
      <c r="F366" s="19"/>
      <c r="G366" s="11"/>
      <c r="H366" s="17">
        <v>1</v>
      </c>
      <c r="I366" s="13"/>
    </row>
    <row r="367" spans="1:9" ht="47.25" outlineLevel="2" x14ac:dyDescent="0.25">
      <c r="A367" s="74" t="str">
        <f t="shared" si="16"/>
        <v>6.2.52.</v>
      </c>
      <c r="B367" s="50" t="s">
        <v>326</v>
      </c>
      <c r="C367" s="16" t="s">
        <v>327</v>
      </c>
      <c r="D367" s="16" t="s">
        <v>3133</v>
      </c>
      <c r="E367" s="16"/>
      <c r="F367" s="19"/>
      <c r="G367" s="11"/>
      <c r="H367" s="17">
        <v>1</v>
      </c>
      <c r="I367" s="13"/>
    </row>
    <row r="368" spans="1:9" ht="47.25" outlineLevel="2" x14ac:dyDescent="0.25">
      <c r="A368" s="74" t="str">
        <f t="shared" si="16"/>
        <v>6.2.53.</v>
      </c>
      <c r="B368" s="50" t="s">
        <v>328</v>
      </c>
      <c r="C368" s="16" t="s">
        <v>329</v>
      </c>
      <c r="D368" s="16" t="s">
        <v>3133</v>
      </c>
      <c r="E368" s="16"/>
      <c r="F368" s="19"/>
      <c r="G368" s="11"/>
      <c r="H368" s="17">
        <v>1</v>
      </c>
      <c r="I368" s="13"/>
    </row>
    <row r="369" spans="1:9" ht="47.25" outlineLevel="2" x14ac:dyDescent="0.25">
      <c r="A369" s="74" t="str">
        <f t="shared" si="16"/>
        <v>6.2.54.</v>
      </c>
      <c r="B369" s="50" t="s">
        <v>330</v>
      </c>
      <c r="C369" s="16" t="s">
        <v>331</v>
      </c>
      <c r="D369" s="16" t="s">
        <v>3133</v>
      </c>
      <c r="E369" s="16"/>
      <c r="F369" s="19"/>
      <c r="G369" s="11"/>
      <c r="H369" s="17">
        <v>1</v>
      </c>
      <c r="I369" s="13"/>
    </row>
    <row r="370" spans="1:9" ht="47.25" outlineLevel="2" x14ac:dyDescent="0.25">
      <c r="A370" s="74" t="str">
        <f t="shared" si="16"/>
        <v>6.2.55.</v>
      </c>
      <c r="B370" s="50" t="s">
        <v>332</v>
      </c>
      <c r="C370" s="16" t="s">
        <v>333</v>
      </c>
      <c r="D370" s="16" t="s">
        <v>3133</v>
      </c>
      <c r="E370" s="16"/>
      <c r="F370" s="19"/>
      <c r="G370" s="11"/>
      <c r="H370" s="17">
        <v>1</v>
      </c>
      <c r="I370" s="13"/>
    </row>
    <row r="371" spans="1:9" ht="47.25" outlineLevel="2" x14ac:dyDescent="0.25">
      <c r="A371" s="74" t="str">
        <f t="shared" si="16"/>
        <v>6.2.56.</v>
      </c>
      <c r="B371" s="50" t="s">
        <v>334</v>
      </c>
      <c r="C371" s="16" t="s">
        <v>335</v>
      </c>
      <c r="D371" s="16" t="s">
        <v>3133</v>
      </c>
      <c r="E371" s="16"/>
      <c r="F371" s="19"/>
      <c r="G371" s="11"/>
      <c r="H371" s="17">
        <v>1</v>
      </c>
      <c r="I371" s="13"/>
    </row>
    <row r="372" spans="1:9" ht="15.75" outlineLevel="1" x14ac:dyDescent="0.25">
      <c r="A372" s="74" t="s">
        <v>3631</v>
      </c>
      <c r="B372" s="49" t="s">
        <v>58</v>
      </c>
      <c r="C372" s="14"/>
      <c r="D372" s="14"/>
      <c r="E372" s="14"/>
      <c r="F372" s="15">
        <v>2661005.44</v>
      </c>
      <c r="G372" s="11"/>
      <c r="I372" s="13"/>
    </row>
    <row r="373" spans="1:9" ht="47.25" outlineLevel="2" x14ac:dyDescent="0.25">
      <c r="A373" s="74" t="str">
        <f>"6.3."&amp;ROW(A1)&amp;"."</f>
        <v>6.3.1.</v>
      </c>
      <c r="B373" s="50" t="s">
        <v>3237</v>
      </c>
      <c r="C373" s="16" t="s">
        <v>336</v>
      </c>
      <c r="D373" s="16" t="s">
        <v>3133</v>
      </c>
      <c r="E373" s="16"/>
      <c r="F373" s="17">
        <v>64486.37</v>
      </c>
      <c r="G373" s="11"/>
      <c r="H373" s="17">
        <v>1</v>
      </c>
      <c r="I373" s="13"/>
    </row>
    <row r="374" spans="1:9" ht="47.25" outlineLevel="2" x14ac:dyDescent="0.25">
      <c r="A374" s="74" t="str">
        <f>"6.3."&amp;ROW(A2)&amp;"."</f>
        <v>6.3.2.</v>
      </c>
      <c r="B374" s="50" t="s">
        <v>337</v>
      </c>
      <c r="C374" s="16" t="s">
        <v>338</v>
      </c>
      <c r="D374" s="16" t="s">
        <v>3133</v>
      </c>
      <c r="E374" s="16"/>
      <c r="F374" s="19"/>
      <c r="G374" s="11"/>
      <c r="H374" s="17">
        <v>1</v>
      </c>
      <c r="I374" s="13"/>
    </row>
    <row r="375" spans="1:9" ht="47.25" outlineLevel="2" x14ac:dyDescent="0.25">
      <c r="A375" s="74" t="str">
        <f>"6.3."&amp;ROW(A3)&amp;"."</f>
        <v>6.3.3.</v>
      </c>
      <c r="B375" s="50" t="s">
        <v>337</v>
      </c>
      <c r="C375" s="16" t="s">
        <v>339</v>
      </c>
      <c r="D375" s="16" t="s">
        <v>3133</v>
      </c>
      <c r="E375" s="16"/>
      <c r="F375" s="19"/>
      <c r="G375" s="11"/>
      <c r="H375" s="17">
        <v>1</v>
      </c>
      <c r="I375" s="13"/>
    </row>
    <row r="376" spans="1:9" ht="47.25" outlineLevel="2" x14ac:dyDescent="0.25">
      <c r="A376" s="74" t="str">
        <f>"6.3."&amp;ROW(A4)&amp;"."</f>
        <v>6.3.4.</v>
      </c>
      <c r="B376" s="50" t="s">
        <v>340</v>
      </c>
      <c r="C376" s="16" t="s">
        <v>341</v>
      </c>
      <c r="D376" s="16" t="s">
        <v>3133</v>
      </c>
      <c r="E376" s="16"/>
      <c r="F376" s="19"/>
      <c r="G376" s="77" t="s">
        <v>254</v>
      </c>
      <c r="H376" s="17">
        <v>1</v>
      </c>
      <c r="I376" s="13"/>
    </row>
    <row r="377" spans="1:9" ht="47.25" outlineLevel="2" x14ac:dyDescent="0.25">
      <c r="A377" s="74" t="str">
        <f>"6.3."&amp;ROW(A5)&amp;"."</f>
        <v>6.3.5.</v>
      </c>
      <c r="B377" s="50" t="s">
        <v>342</v>
      </c>
      <c r="C377" s="16" t="s">
        <v>343</v>
      </c>
      <c r="D377" s="16" t="s">
        <v>3133</v>
      </c>
      <c r="E377" s="16"/>
      <c r="F377" s="19"/>
      <c r="G377" s="78"/>
      <c r="H377" s="17">
        <v>1</v>
      </c>
      <c r="I377" s="56"/>
    </row>
    <row r="378" spans="1:9" ht="47.25" outlineLevel="2" x14ac:dyDescent="0.25">
      <c r="A378" s="74" t="str">
        <f t="shared" ref="A378" si="17">"6.3."&amp;ROW(A8)&amp;"."</f>
        <v>6.3.8.</v>
      </c>
      <c r="B378" s="50" t="s">
        <v>3238</v>
      </c>
      <c r="C378" s="16" t="s">
        <v>344</v>
      </c>
      <c r="D378" s="16" t="s">
        <v>3133</v>
      </c>
      <c r="E378" s="16"/>
      <c r="F378" s="17">
        <v>2596519.0699999998</v>
      </c>
      <c r="G378" s="77" t="s">
        <v>251</v>
      </c>
      <c r="H378" s="17">
        <v>1</v>
      </c>
      <c r="I378" s="43"/>
    </row>
    <row r="379" spans="1:9" ht="31.5" outlineLevel="1" x14ac:dyDescent="0.25">
      <c r="A379" s="74" t="s">
        <v>3632</v>
      </c>
      <c r="B379" s="49" t="s">
        <v>3082</v>
      </c>
      <c r="C379" s="16"/>
      <c r="D379" s="16"/>
      <c r="E379" s="14"/>
      <c r="F379" s="17"/>
      <c r="G379" s="11"/>
      <c r="I379" s="13"/>
    </row>
    <row r="380" spans="1:9" ht="47.25" outlineLevel="2" x14ac:dyDescent="0.25">
      <c r="A380" s="74" t="str">
        <f>"6.4."&amp;ROW(A1)&amp;"."</f>
        <v>6.4.1.</v>
      </c>
      <c r="B380" s="50" t="s">
        <v>1929</v>
      </c>
      <c r="C380" s="16" t="s">
        <v>1930</v>
      </c>
      <c r="D380" s="16" t="s">
        <v>3133</v>
      </c>
      <c r="E380" s="16" t="s">
        <v>1931</v>
      </c>
      <c r="F380" s="14"/>
      <c r="G380" s="11"/>
      <c r="H380" s="17">
        <v>1</v>
      </c>
      <c r="I380" s="13"/>
    </row>
    <row r="381" spans="1:9" ht="47.25" outlineLevel="2" x14ac:dyDescent="0.25">
      <c r="A381" s="74" t="str">
        <f>"6.4."&amp;ROW(A2)&amp;"."</f>
        <v>6.4.2.</v>
      </c>
      <c r="B381" s="50" t="s">
        <v>1932</v>
      </c>
      <c r="C381" s="16" t="s">
        <v>1933</v>
      </c>
      <c r="D381" s="16" t="s">
        <v>3133</v>
      </c>
      <c r="E381" s="16" t="s">
        <v>1931</v>
      </c>
      <c r="F381" s="14"/>
      <c r="G381" s="11"/>
      <c r="H381" s="17">
        <v>2</v>
      </c>
      <c r="I381" s="13"/>
    </row>
    <row r="382" spans="1:9" ht="47.25" outlineLevel="2" x14ac:dyDescent="0.25">
      <c r="A382" s="74" t="str">
        <f>"6.4."&amp;ROW(A3)&amp;"."</f>
        <v>6.4.3.</v>
      </c>
      <c r="B382" s="50" t="s">
        <v>1934</v>
      </c>
      <c r="C382" s="16" t="s">
        <v>1935</v>
      </c>
      <c r="D382" s="16" t="s">
        <v>3133</v>
      </c>
      <c r="E382" s="16" t="s">
        <v>1931</v>
      </c>
      <c r="F382" s="14"/>
      <c r="G382" s="11"/>
      <c r="H382" s="17">
        <v>1</v>
      </c>
      <c r="I382" s="13"/>
    </row>
    <row r="383" spans="1:9" ht="47.25" outlineLevel="2" x14ac:dyDescent="0.25">
      <c r="A383" s="74" t="str">
        <f>"6.4."&amp;ROW(A4)&amp;"."</f>
        <v>6.4.4.</v>
      </c>
      <c r="B383" s="50" t="s">
        <v>1936</v>
      </c>
      <c r="C383" s="16" t="s">
        <v>1937</v>
      </c>
      <c r="D383" s="16" t="s">
        <v>3133</v>
      </c>
      <c r="E383" s="16" t="s">
        <v>1931</v>
      </c>
      <c r="F383" s="14"/>
      <c r="G383" s="11"/>
      <c r="H383" s="17">
        <v>3</v>
      </c>
      <c r="I383" s="13"/>
    </row>
    <row r="384" spans="1:9" ht="47.25" outlineLevel="2" x14ac:dyDescent="0.25">
      <c r="A384" s="74" t="str">
        <f>"6.4."&amp;ROW(A5)&amp;"."</f>
        <v>6.4.5.</v>
      </c>
      <c r="B384" s="50" t="s">
        <v>1938</v>
      </c>
      <c r="C384" s="16" t="s">
        <v>1939</v>
      </c>
      <c r="D384" s="16" t="s">
        <v>3133</v>
      </c>
      <c r="E384" s="16" t="s">
        <v>1931</v>
      </c>
      <c r="F384" s="14"/>
      <c r="G384" s="11"/>
      <c r="H384" s="17">
        <v>3</v>
      </c>
      <c r="I384" s="13"/>
    </row>
    <row r="385" spans="1:9" ht="47.25" outlineLevel="2" x14ac:dyDescent="0.25">
      <c r="A385" s="74" t="str">
        <f t="shared" ref="A385:A393" si="18">"6.4."&amp;ROW(A8)&amp;"."</f>
        <v>6.4.8.</v>
      </c>
      <c r="B385" s="50" t="s">
        <v>1940</v>
      </c>
      <c r="C385" s="16" t="s">
        <v>1941</v>
      </c>
      <c r="D385" s="16" t="s">
        <v>3133</v>
      </c>
      <c r="E385" s="16" t="s">
        <v>1931</v>
      </c>
      <c r="F385" s="14"/>
      <c r="G385" s="11"/>
      <c r="H385" s="17">
        <v>2</v>
      </c>
      <c r="I385" s="13"/>
    </row>
    <row r="386" spans="1:9" ht="47.25" outlineLevel="2" x14ac:dyDescent="0.25">
      <c r="A386" s="74" t="str">
        <f t="shared" si="18"/>
        <v>6.4.9.</v>
      </c>
      <c r="B386" s="50" t="s">
        <v>1942</v>
      </c>
      <c r="C386" s="16" t="s">
        <v>1943</v>
      </c>
      <c r="D386" s="16" t="s">
        <v>3133</v>
      </c>
      <c r="E386" s="16" t="s">
        <v>1931</v>
      </c>
      <c r="F386" s="14"/>
      <c r="G386" s="11"/>
      <c r="H386" s="17">
        <v>2</v>
      </c>
      <c r="I386" s="13"/>
    </row>
    <row r="387" spans="1:9" ht="47.25" outlineLevel="2" x14ac:dyDescent="0.25">
      <c r="A387" s="74" t="str">
        <f t="shared" si="18"/>
        <v>6.4.10.</v>
      </c>
      <c r="B387" s="50" t="s">
        <v>1944</v>
      </c>
      <c r="C387" s="16" t="s">
        <v>1945</v>
      </c>
      <c r="D387" s="16" t="s">
        <v>3133</v>
      </c>
      <c r="E387" s="16" t="s">
        <v>1931</v>
      </c>
      <c r="F387" s="14"/>
      <c r="G387" s="11"/>
      <c r="H387" s="17">
        <v>1</v>
      </c>
      <c r="I387" s="13"/>
    </row>
    <row r="388" spans="1:9" ht="47.25" outlineLevel="2" x14ac:dyDescent="0.25">
      <c r="A388" s="74" t="str">
        <f t="shared" si="18"/>
        <v>6.4.11.</v>
      </c>
      <c r="B388" s="50" t="s">
        <v>1946</v>
      </c>
      <c r="C388" s="16" t="s">
        <v>1947</v>
      </c>
      <c r="D388" s="16" t="s">
        <v>3133</v>
      </c>
      <c r="E388" s="16" t="s">
        <v>1931</v>
      </c>
      <c r="F388" s="14"/>
      <c r="G388" s="11"/>
      <c r="H388" s="17">
        <v>1</v>
      </c>
      <c r="I388" s="13"/>
    </row>
    <row r="389" spans="1:9" ht="47.25" outlineLevel="2" x14ac:dyDescent="0.25">
      <c r="A389" s="74" t="str">
        <f t="shared" si="18"/>
        <v>6.4.12.</v>
      </c>
      <c r="B389" s="50" t="s">
        <v>1948</v>
      </c>
      <c r="C389" s="16" t="s">
        <v>1949</v>
      </c>
      <c r="D389" s="16" t="s">
        <v>3133</v>
      </c>
      <c r="E389" s="16" t="s">
        <v>1931</v>
      </c>
      <c r="F389" s="14"/>
      <c r="G389" s="11"/>
      <c r="H389" s="17">
        <v>1</v>
      </c>
      <c r="I389" s="13"/>
    </row>
    <row r="390" spans="1:9" ht="47.25" outlineLevel="2" x14ac:dyDescent="0.25">
      <c r="A390" s="74" t="str">
        <f t="shared" si="18"/>
        <v>6.4.13.</v>
      </c>
      <c r="B390" s="50" t="s">
        <v>1950</v>
      </c>
      <c r="C390" s="16" t="s">
        <v>1951</v>
      </c>
      <c r="D390" s="16" t="s">
        <v>3133</v>
      </c>
      <c r="E390" s="16" t="s">
        <v>1931</v>
      </c>
      <c r="F390" s="14"/>
      <c r="G390" s="11"/>
      <c r="H390" s="17">
        <v>2</v>
      </c>
      <c r="I390" s="13"/>
    </row>
    <row r="391" spans="1:9" ht="47.25" outlineLevel="2" x14ac:dyDescent="0.25">
      <c r="A391" s="74" t="str">
        <f t="shared" si="18"/>
        <v>6.4.14.</v>
      </c>
      <c r="B391" s="50" t="s">
        <v>1952</v>
      </c>
      <c r="C391" s="16" t="s">
        <v>1953</v>
      </c>
      <c r="D391" s="16" t="s">
        <v>3133</v>
      </c>
      <c r="E391" s="16" t="s">
        <v>1931</v>
      </c>
      <c r="F391" s="14"/>
      <c r="G391" s="11"/>
      <c r="H391" s="17">
        <v>2</v>
      </c>
      <c r="I391" s="13"/>
    </row>
    <row r="392" spans="1:9" ht="47.25" outlineLevel="2" x14ac:dyDescent="0.25">
      <c r="A392" s="74" t="str">
        <f t="shared" si="18"/>
        <v>6.4.15.</v>
      </c>
      <c r="B392" s="50" t="s">
        <v>1954</v>
      </c>
      <c r="C392" s="16" t="s">
        <v>1955</v>
      </c>
      <c r="D392" s="16" t="s">
        <v>3133</v>
      </c>
      <c r="E392" s="16" t="s">
        <v>1931</v>
      </c>
      <c r="F392" s="14"/>
      <c r="G392" s="11"/>
      <c r="H392" s="17">
        <v>1</v>
      </c>
      <c r="I392" s="13"/>
    </row>
    <row r="393" spans="1:9" ht="47.25" outlineLevel="2" x14ac:dyDescent="0.25">
      <c r="A393" s="74" t="str">
        <f t="shared" si="18"/>
        <v>6.4.16.</v>
      </c>
      <c r="B393" s="50" t="s">
        <v>1956</v>
      </c>
      <c r="C393" s="16" t="s">
        <v>1957</v>
      </c>
      <c r="D393" s="16" t="s">
        <v>3133</v>
      </c>
      <c r="E393" s="16" t="s">
        <v>1931</v>
      </c>
      <c r="F393" s="14"/>
      <c r="G393" s="11"/>
      <c r="H393" s="17">
        <v>1</v>
      </c>
      <c r="I393" s="13"/>
    </row>
    <row r="394" spans="1:9" ht="47.25" outlineLevel="2" x14ac:dyDescent="0.25">
      <c r="A394" s="74" t="str">
        <f t="shared" ref="A394:A422" si="19">"6.4."&amp;ROW(A17)&amp;"."</f>
        <v>6.4.17.</v>
      </c>
      <c r="B394" s="50" t="s">
        <v>1958</v>
      </c>
      <c r="C394" s="16" t="s">
        <v>1959</v>
      </c>
      <c r="D394" s="16" t="s">
        <v>3133</v>
      </c>
      <c r="E394" s="16" t="s">
        <v>1700</v>
      </c>
      <c r="F394" s="14"/>
      <c r="G394" s="11"/>
      <c r="H394" s="17">
        <v>2</v>
      </c>
      <c r="I394" s="13"/>
    </row>
    <row r="395" spans="1:9" ht="47.25" outlineLevel="2" x14ac:dyDescent="0.25">
      <c r="A395" s="74" t="str">
        <f t="shared" si="19"/>
        <v>6.4.18.</v>
      </c>
      <c r="B395" s="50" t="s">
        <v>1960</v>
      </c>
      <c r="C395" s="16" t="s">
        <v>1961</v>
      </c>
      <c r="D395" s="16" t="s">
        <v>3133</v>
      </c>
      <c r="E395" s="16" t="s">
        <v>1700</v>
      </c>
      <c r="F395" s="14"/>
      <c r="G395" s="11"/>
      <c r="H395" s="17">
        <v>2</v>
      </c>
      <c r="I395" s="13"/>
    </row>
    <row r="396" spans="1:9" ht="47.25" outlineLevel="2" x14ac:dyDescent="0.25">
      <c r="A396" s="74" t="str">
        <f t="shared" si="19"/>
        <v>6.4.19.</v>
      </c>
      <c r="B396" s="50" t="s">
        <v>1962</v>
      </c>
      <c r="C396" s="16" t="s">
        <v>1963</v>
      </c>
      <c r="D396" s="16" t="s">
        <v>3133</v>
      </c>
      <c r="E396" s="16"/>
      <c r="F396" s="14"/>
      <c r="G396" s="11"/>
      <c r="H396" s="17">
        <v>1</v>
      </c>
      <c r="I396" s="13"/>
    </row>
    <row r="397" spans="1:9" ht="47.25" outlineLevel="2" x14ac:dyDescent="0.25">
      <c r="A397" s="74" t="str">
        <f t="shared" si="19"/>
        <v>6.4.20.</v>
      </c>
      <c r="B397" s="50" t="s">
        <v>1964</v>
      </c>
      <c r="C397" s="16" t="s">
        <v>1965</v>
      </c>
      <c r="D397" s="16" t="s">
        <v>3133</v>
      </c>
      <c r="E397" s="16" t="s">
        <v>1700</v>
      </c>
      <c r="F397" s="14"/>
      <c r="G397" s="11"/>
      <c r="H397" s="17">
        <v>1</v>
      </c>
      <c r="I397" s="13"/>
    </row>
    <row r="398" spans="1:9" ht="47.25" outlineLevel="2" x14ac:dyDescent="0.25">
      <c r="A398" s="74" t="str">
        <f t="shared" si="19"/>
        <v>6.4.21.</v>
      </c>
      <c r="B398" s="50" t="s">
        <v>1966</v>
      </c>
      <c r="C398" s="16" t="s">
        <v>1967</v>
      </c>
      <c r="D398" s="16" t="s">
        <v>3133</v>
      </c>
      <c r="E398" s="16"/>
      <c r="F398" s="14"/>
      <c r="G398" s="11"/>
      <c r="H398" s="17">
        <v>1</v>
      </c>
      <c r="I398" s="13"/>
    </row>
    <row r="399" spans="1:9" ht="47.25" outlineLevel="2" x14ac:dyDescent="0.25">
      <c r="A399" s="74" t="str">
        <f t="shared" si="19"/>
        <v>6.4.22.</v>
      </c>
      <c r="B399" s="50" t="s">
        <v>3239</v>
      </c>
      <c r="C399" s="16" t="s">
        <v>1968</v>
      </c>
      <c r="D399" s="16" t="s">
        <v>3133</v>
      </c>
      <c r="E399" s="16"/>
      <c r="F399" s="14"/>
      <c r="G399" s="11"/>
      <c r="H399" s="17">
        <v>1</v>
      </c>
      <c r="I399" s="13"/>
    </row>
    <row r="400" spans="1:9" ht="47.25" outlineLevel="2" x14ac:dyDescent="0.25">
      <c r="A400" s="74" t="str">
        <f t="shared" si="19"/>
        <v>6.4.23.</v>
      </c>
      <c r="B400" s="50" t="s">
        <v>1969</v>
      </c>
      <c r="C400" s="16" t="s">
        <v>1970</v>
      </c>
      <c r="D400" s="16" t="s">
        <v>3133</v>
      </c>
      <c r="E400" s="16" t="s">
        <v>1700</v>
      </c>
      <c r="F400" s="14"/>
      <c r="G400" s="11"/>
      <c r="H400" s="17">
        <v>1</v>
      </c>
      <c r="I400" s="13"/>
    </row>
    <row r="401" spans="1:9" ht="47.25" outlineLevel="2" x14ac:dyDescent="0.25">
      <c r="A401" s="74" t="str">
        <f t="shared" si="19"/>
        <v>6.4.24.</v>
      </c>
      <c r="B401" s="50" t="s">
        <v>1971</v>
      </c>
      <c r="C401" s="16" t="s">
        <v>1972</v>
      </c>
      <c r="D401" s="16" t="s">
        <v>3133</v>
      </c>
      <c r="E401" s="16" t="s">
        <v>1700</v>
      </c>
      <c r="F401" s="14"/>
      <c r="G401" s="11"/>
      <c r="H401" s="17">
        <v>4</v>
      </c>
      <c r="I401" s="13"/>
    </row>
    <row r="402" spans="1:9" ht="47.25" outlineLevel="2" x14ac:dyDescent="0.25">
      <c r="A402" s="74" t="str">
        <f t="shared" si="19"/>
        <v>6.4.25.</v>
      </c>
      <c r="B402" s="50" t="s">
        <v>1973</v>
      </c>
      <c r="C402" s="16" t="s">
        <v>1974</v>
      </c>
      <c r="D402" s="16" t="s">
        <v>3133</v>
      </c>
      <c r="E402" s="16" t="s">
        <v>1700</v>
      </c>
      <c r="F402" s="14"/>
      <c r="G402" s="11"/>
      <c r="H402" s="17">
        <v>4</v>
      </c>
      <c r="I402" s="13"/>
    </row>
    <row r="403" spans="1:9" ht="47.25" outlineLevel="2" x14ac:dyDescent="0.25">
      <c r="A403" s="74" t="str">
        <f t="shared" si="19"/>
        <v>6.4.26.</v>
      </c>
      <c r="B403" s="50" t="s">
        <v>1975</v>
      </c>
      <c r="C403" s="16" t="s">
        <v>1976</v>
      </c>
      <c r="D403" s="16" t="s">
        <v>3133</v>
      </c>
      <c r="E403" s="16" t="s">
        <v>1700</v>
      </c>
      <c r="F403" s="14"/>
      <c r="G403" s="11"/>
      <c r="H403" s="17">
        <v>10</v>
      </c>
      <c r="I403" s="13"/>
    </row>
    <row r="404" spans="1:9" ht="47.25" outlineLevel="2" x14ac:dyDescent="0.25">
      <c r="A404" s="74" t="str">
        <f t="shared" si="19"/>
        <v>6.4.27.</v>
      </c>
      <c r="B404" s="50" t="s">
        <v>1977</v>
      </c>
      <c r="C404" s="16" t="s">
        <v>1978</v>
      </c>
      <c r="D404" s="16" t="s">
        <v>3133</v>
      </c>
      <c r="E404" s="16" t="s">
        <v>1700</v>
      </c>
      <c r="F404" s="14"/>
      <c r="G404" s="11"/>
      <c r="H404" s="17">
        <v>11</v>
      </c>
      <c r="I404" s="13"/>
    </row>
    <row r="405" spans="1:9" ht="47.25" outlineLevel="2" x14ac:dyDescent="0.25">
      <c r="A405" s="74" t="str">
        <f t="shared" si="19"/>
        <v>6.4.28.</v>
      </c>
      <c r="B405" s="50" t="s">
        <v>3240</v>
      </c>
      <c r="C405" s="16" t="s">
        <v>1979</v>
      </c>
      <c r="D405" s="16" t="s">
        <v>3133</v>
      </c>
      <c r="E405" s="16"/>
      <c r="F405" s="14"/>
      <c r="G405" s="11"/>
      <c r="H405" s="17">
        <v>1</v>
      </c>
      <c r="I405" s="13"/>
    </row>
    <row r="406" spans="1:9" ht="47.25" outlineLevel="2" x14ac:dyDescent="0.25">
      <c r="A406" s="74" t="str">
        <f t="shared" si="19"/>
        <v>6.4.29.</v>
      </c>
      <c r="B406" s="50" t="s">
        <v>1980</v>
      </c>
      <c r="C406" s="16" t="s">
        <v>1981</v>
      </c>
      <c r="D406" s="16" t="s">
        <v>3133</v>
      </c>
      <c r="E406" s="16" t="s">
        <v>1700</v>
      </c>
      <c r="F406" s="14"/>
      <c r="G406" s="11"/>
      <c r="H406" s="17">
        <v>1</v>
      </c>
      <c r="I406" s="13"/>
    </row>
    <row r="407" spans="1:9" ht="47.25" outlineLevel="2" x14ac:dyDescent="0.25">
      <c r="A407" s="74" t="str">
        <f t="shared" si="19"/>
        <v>6.4.30.</v>
      </c>
      <c r="B407" s="50" t="s">
        <v>1982</v>
      </c>
      <c r="C407" s="16" t="s">
        <v>1983</v>
      </c>
      <c r="D407" s="16" t="s">
        <v>3133</v>
      </c>
      <c r="E407" s="16" t="s">
        <v>1700</v>
      </c>
      <c r="F407" s="14"/>
      <c r="G407" s="11"/>
      <c r="H407" s="17">
        <v>6</v>
      </c>
      <c r="I407" s="13"/>
    </row>
    <row r="408" spans="1:9" ht="47.25" outlineLevel="2" x14ac:dyDescent="0.25">
      <c r="A408" s="74" t="str">
        <f t="shared" si="19"/>
        <v>6.4.31.</v>
      </c>
      <c r="B408" s="50" t="s">
        <v>1984</v>
      </c>
      <c r="C408" s="16" t="s">
        <v>1985</v>
      </c>
      <c r="D408" s="16" t="s">
        <v>3133</v>
      </c>
      <c r="E408" s="16" t="s">
        <v>1700</v>
      </c>
      <c r="F408" s="14"/>
      <c r="G408" s="11"/>
      <c r="H408" s="17">
        <v>2</v>
      </c>
      <c r="I408" s="13"/>
    </row>
    <row r="409" spans="1:9" ht="47.25" outlineLevel="2" x14ac:dyDescent="0.25">
      <c r="A409" s="74" t="str">
        <f t="shared" si="19"/>
        <v>6.4.32.</v>
      </c>
      <c r="B409" s="50" t="s">
        <v>1986</v>
      </c>
      <c r="C409" s="16" t="s">
        <v>1987</v>
      </c>
      <c r="D409" s="16" t="s">
        <v>3133</v>
      </c>
      <c r="E409" s="16" t="s">
        <v>1700</v>
      </c>
      <c r="F409" s="14"/>
      <c r="G409" s="11"/>
      <c r="H409" s="17">
        <v>1</v>
      </c>
      <c r="I409" s="13"/>
    </row>
    <row r="410" spans="1:9" ht="47.25" outlineLevel="2" x14ac:dyDescent="0.25">
      <c r="A410" s="74" t="str">
        <f t="shared" si="19"/>
        <v>6.4.33.</v>
      </c>
      <c r="B410" s="50" t="s">
        <v>1988</v>
      </c>
      <c r="C410" s="16" t="s">
        <v>1989</v>
      </c>
      <c r="D410" s="16" t="s">
        <v>3133</v>
      </c>
      <c r="E410" s="16" t="s">
        <v>1700</v>
      </c>
      <c r="F410" s="14"/>
      <c r="G410" s="11"/>
      <c r="H410" s="17">
        <v>2</v>
      </c>
      <c r="I410" s="13"/>
    </row>
    <row r="411" spans="1:9" ht="47.25" outlineLevel="2" x14ac:dyDescent="0.25">
      <c r="A411" s="74" t="str">
        <f t="shared" si="19"/>
        <v>6.4.34.</v>
      </c>
      <c r="B411" s="50" t="s">
        <v>1990</v>
      </c>
      <c r="C411" s="16" t="s">
        <v>1991</v>
      </c>
      <c r="D411" s="16" t="s">
        <v>3133</v>
      </c>
      <c r="E411" s="16" t="s">
        <v>1700</v>
      </c>
      <c r="F411" s="14"/>
      <c r="G411" s="11"/>
      <c r="H411" s="17">
        <v>1</v>
      </c>
      <c r="I411" s="13"/>
    </row>
    <row r="412" spans="1:9" ht="47.25" outlineLevel="2" x14ac:dyDescent="0.25">
      <c r="A412" s="74" t="str">
        <f t="shared" si="19"/>
        <v>6.4.35.</v>
      </c>
      <c r="B412" s="50" t="s">
        <v>1992</v>
      </c>
      <c r="C412" s="16" t="s">
        <v>1993</v>
      </c>
      <c r="D412" s="16" t="s">
        <v>3133</v>
      </c>
      <c r="E412" s="16" t="s">
        <v>1700</v>
      </c>
      <c r="F412" s="14"/>
      <c r="G412" s="11"/>
      <c r="H412" s="17">
        <v>1</v>
      </c>
      <c r="I412" s="13"/>
    </row>
    <row r="413" spans="1:9" ht="47.25" outlineLevel="2" x14ac:dyDescent="0.25">
      <c r="A413" s="74" t="str">
        <f t="shared" si="19"/>
        <v>6.4.36.</v>
      </c>
      <c r="B413" s="50" t="s">
        <v>1994</v>
      </c>
      <c r="C413" s="16" t="s">
        <v>1995</v>
      </c>
      <c r="D413" s="16" t="s">
        <v>3133</v>
      </c>
      <c r="E413" s="16" t="s">
        <v>1700</v>
      </c>
      <c r="F413" s="14"/>
      <c r="G413" s="11"/>
      <c r="H413" s="17">
        <v>1</v>
      </c>
      <c r="I413" s="13"/>
    </row>
    <row r="414" spans="1:9" ht="47.25" outlineLevel="2" x14ac:dyDescent="0.25">
      <c r="A414" s="74" t="str">
        <f t="shared" si="19"/>
        <v>6.4.37.</v>
      </c>
      <c r="B414" s="50" t="s">
        <v>1877</v>
      </c>
      <c r="C414" s="16" t="s">
        <v>1878</v>
      </c>
      <c r="D414" s="16" t="s">
        <v>3133</v>
      </c>
      <c r="E414" s="16" t="s">
        <v>1700</v>
      </c>
      <c r="F414" s="14"/>
      <c r="G414" s="11"/>
      <c r="H414" s="17">
        <v>1</v>
      </c>
      <c r="I414" s="13"/>
    </row>
    <row r="415" spans="1:9" ht="47.25" outlineLevel="2" x14ac:dyDescent="0.25">
      <c r="A415" s="74" t="str">
        <f t="shared" si="19"/>
        <v>6.4.38.</v>
      </c>
      <c r="B415" s="50" t="s">
        <v>1996</v>
      </c>
      <c r="C415" s="16" t="s">
        <v>1997</v>
      </c>
      <c r="D415" s="16" t="s">
        <v>3133</v>
      </c>
      <c r="E415" s="16"/>
      <c r="F415" s="14"/>
      <c r="G415" s="11"/>
      <c r="H415" s="17">
        <v>1</v>
      </c>
      <c r="I415" s="13"/>
    </row>
    <row r="416" spans="1:9" ht="47.25" outlineLevel="2" x14ac:dyDescent="0.25">
      <c r="A416" s="74" t="str">
        <f t="shared" si="19"/>
        <v>6.4.39.</v>
      </c>
      <c r="B416" s="50" t="s">
        <v>1998</v>
      </c>
      <c r="C416" s="16" t="s">
        <v>1999</v>
      </c>
      <c r="D416" s="16" t="s">
        <v>3133</v>
      </c>
      <c r="E416" s="16" t="s">
        <v>1700</v>
      </c>
      <c r="F416" s="14"/>
      <c r="G416" s="11"/>
      <c r="H416" s="17">
        <v>7</v>
      </c>
      <c r="I416" s="13"/>
    </row>
    <row r="417" spans="1:9" ht="47.25" outlineLevel="2" x14ac:dyDescent="0.25">
      <c r="A417" s="74" t="str">
        <f t="shared" si="19"/>
        <v>6.4.40.</v>
      </c>
      <c r="B417" s="50" t="s">
        <v>3586</v>
      </c>
      <c r="C417" s="16" t="s">
        <v>2000</v>
      </c>
      <c r="D417" s="16" t="s">
        <v>3133</v>
      </c>
      <c r="E417" s="16" t="s">
        <v>1700</v>
      </c>
      <c r="F417" s="14"/>
      <c r="G417" s="11"/>
      <c r="H417" s="17">
        <v>5</v>
      </c>
      <c r="I417" s="13"/>
    </row>
    <row r="418" spans="1:9" ht="47.25" outlineLevel="2" x14ac:dyDescent="0.25">
      <c r="A418" s="74" t="str">
        <f t="shared" si="19"/>
        <v>6.4.41.</v>
      </c>
      <c r="B418" s="50" t="s">
        <v>2001</v>
      </c>
      <c r="C418" s="16" t="s">
        <v>2002</v>
      </c>
      <c r="D418" s="16" t="s">
        <v>3133</v>
      </c>
      <c r="E418" s="16" t="s">
        <v>1700</v>
      </c>
      <c r="F418" s="14"/>
      <c r="G418" s="11"/>
      <c r="H418" s="17">
        <v>1</v>
      </c>
      <c r="I418" s="13"/>
    </row>
    <row r="419" spans="1:9" ht="47.25" outlineLevel="2" x14ac:dyDescent="0.25">
      <c r="A419" s="74" t="str">
        <f t="shared" si="19"/>
        <v>6.4.42.</v>
      </c>
      <c r="B419" s="50" t="s">
        <v>1881</v>
      </c>
      <c r="C419" s="16" t="s">
        <v>1882</v>
      </c>
      <c r="D419" s="16" t="s">
        <v>3133</v>
      </c>
      <c r="E419" s="16" t="s">
        <v>1700</v>
      </c>
      <c r="F419" s="14"/>
      <c r="G419" s="11"/>
      <c r="H419" s="17">
        <v>2</v>
      </c>
      <c r="I419" s="13"/>
    </row>
    <row r="420" spans="1:9" ht="47.25" outlineLevel="2" x14ac:dyDescent="0.25">
      <c r="A420" s="74" t="str">
        <f t="shared" si="19"/>
        <v>6.4.43.</v>
      </c>
      <c r="B420" s="50" t="s">
        <v>2003</v>
      </c>
      <c r="C420" s="16" t="s">
        <v>2004</v>
      </c>
      <c r="D420" s="16" t="s">
        <v>3133</v>
      </c>
      <c r="E420" s="16" t="s">
        <v>1700</v>
      </c>
      <c r="F420" s="14"/>
      <c r="G420" s="11"/>
      <c r="H420" s="17">
        <v>1</v>
      </c>
      <c r="I420" s="13"/>
    </row>
    <row r="421" spans="1:9" ht="47.25" outlineLevel="2" x14ac:dyDescent="0.25">
      <c r="A421" s="74" t="str">
        <f t="shared" si="19"/>
        <v>6.4.44.</v>
      </c>
      <c r="B421" s="50" t="s">
        <v>2005</v>
      </c>
      <c r="C421" s="16" t="s">
        <v>2006</v>
      </c>
      <c r="D421" s="16" t="s">
        <v>3133</v>
      </c>
      <c r="E421" s="16" t="s">
        <v>1700</v>
      </c>
      <c r="F421" s="14"/>
      <c r="G421" s="11"/>
      <c r="H421" s="17">
        <v>1</v>
      </c>
      <c r="I421" s="13"/>
    </row>
    <row r="422" spans="1:9" ht="47.25" outlineLevel="2" x14ac:dyDescent="0.25">
      <c r="A422" s="74" t="str">
        <f t="shared" si="19"/>
        <v>6.4.45.</v>
      </c>
      <c r="B422" s="50" t="s">
        <v>2007</v>
      </c>
      <c r="C422" s="16" t="s">
        <v>2008</v>
      </c>
      <c r="D422" s="16" t="s">
        <v>3133</v>
      </c>
      <c r="E422" s="16" t="s">
        <v>1700</v>
      </c>
      <c r="F422" s="14"/>
      <c r="G422" s="11"/>
      <c r="H422" s="17">
        <v>1</v>
      </c>
      <c r="I422" s="13"/>
    </row>
    <row r="423" spans="1:9" s="1" customFormat="1" ht="15.75" x14ac:dyDescent="0.25">
      <c r="A423" s="65"/>
      <c r="B423" s="47"/>
      <c r="C423" s="5"/>
      <c r="D423" s="5"/>
      <c r="E423" s="5"/>
      <c r="F423" s="5"/>
      <c r="G423" s="11"/>
      <c r="H423" s="8"/>
      <c r="I423" s="9"/>
    </row>
    <row r="424" spans="1:9" ht="15.75" x14ac:dyDescent="0.25">
      <c r="A424" s="75">
        <v>7</v>
      </c>
      <c r="B424" s="48" t="s">
        <v>345</v>
      </c>
      <c r="C424" s="4"/>
      <c r="D424" s="4"/>
      <c r="E424" s="4"/>
      <c r="F424" s="10">
        <v>68188582.75</v>
      </c>
      <c r="G424" s="10"/>
      <c r="H424" s="10"/>
      <c r="I424" s="10"/>
    </row>
    <row r="425" spans="1:9" ht="15.75" outlineLevel="1" x14ac:dyDescent="0.25">
      <c r="A425" s="74" t="s">
        <v>3633</v>
      </c>
      <c r="B425" s="49" t="s">
        <v>3</v>
      </c>
      <c r="C425" s="14"/>
      <c r="D425" s="14"/>
      <c r="E425" s="14"/>
      <c r="F425" s="15">
        <v>23166505.02</v>
      </c>
      <c r="G425" s="78"/>
      <c r="I425" s="13"/>
    </row>
    <row r="426" spans="1:9" ht="47.25" outlineLevel="2" x14ac:dyDescent="0.25">
      <c r="A426" s="74" t="str">
        <f>"7.1."&amp;ROW(A1)&amp;"."</f>
        <v>7.1.1.</v>
      </c>
      <c r="B426" s="50" t="s">
        <v>346</v>
      </c>
      <c r="C426" s="16" t="s">
        <v>347</v>
      </c>
      <c r="D426" s="16" t="s">
        <v>3134</v>
      </c>
      <c r="E426" s="16"/>
      <c r="F426" s="17">
        <v>24238.43</v>
      </c>
      <c r="G426" s="77" t="s">
        <v>1682</v>
      </c>
      <c r="H426" s="17">
        <v>1</v>
      </c>
      <c r="I426" s="13"/>
    </row>
    <row r="427" spans="1:9" ht="47.25" outlineLevel="2" x14ac:dyDescent="0.25">
      <c r="A427" s="74" t="str">
        <f>"7.1."&amp;ROW(A2)&amp;"."</f>
        <v>7.1.2.</v>
      </c>
      <c r="B427" s="50" t="s">
        <v>3241</v>
      </c>
      <c r="C427" s="16" t="s">
        <v>348</v>
      </c>
      <c r="D427" s="16" t="s">
        <v>3134</v>
      </c>
      <c r="E427" s="16"/>
      <c r="F427" s="19"/>
      <c r="G427" s="77" t="s">
        <v>1683</v>
      </c>
      <c r="H427" s="17">
        <v>1</v>
      </c>
      <c r="I427" s="13"/>
    </row>
    <row r="428" spans="1:9" ht="47.25" outlineLevel="2" x14ac:dyDescent="0.25">
      <c r="A428" s="74" t="str">
        <f>"7.1."&amp;ROW(A3)&amp;"."</f>
        <v>7.1.3.</v>
      </c>
      <c r="B428" s="50" t="s">
        <v>3242</v>
      </c>
      <c r="C428" s="16" t="s">
        <v>349</v>
      </c>
      <c r="D428" s="16" t="s">
        <v>3134</v>
      </c>
      <c r="E428" s="16"/>
      <c r="F428" s="17">
        <v>20381017.140000001</v>
      </c>
      <c r="G428" s="77" t="s">
        <v>1684</v>
      </c>
      <c r="H428" s="17">
        <v>1</v>
      </c>
      <c r="I428" s="13"/>
    </row>
    <row r="429" spans="1:9" ht="47.25" outlineLevel="2" x14ac:dyDescent="0.25">
      <c r="A429" s="74" t="str">
        <f>"7.1."&amp;ROW(A4)&amp;"."</f>
        <v>7.1.4.</v>
      </c>
      <c r="B429" s="50" t="s">
        <v>3243</v>
      </c>
      <c r="C429" s="16" t="s">
        <v>351</v>
      </c>
      <c r="D429" s="16" t="s">
        <v>3134</v>
      </c>
      <c r="E429" s="16"/>
      <c r="F429" s="17">
        <v>927184.4</v>
      </c>
      <c r="G429" s="77" t="s">
        <v>352</v>
      </c>
      <c r="H429" s="17">
        <v>1</v>
      </c>
      <c r="I429" s="13"/>
    </row>
    <row r="430" spans="1:9" ht="47.25" outlineLevel="2" x14ac:dyDescent="0.25">
      <c r="A430" s="74" t="str">
        <f>"7.1."&amp;ROW(A5)&amp;"."</f>
        <v>7.1.5.</v>
      </c>
      <c r="B430" s="50" t="s">
        <v>3244</v>
      </c>
      <c r="C430" s="16" t="s">
        <v>353</v>
      </c>
      <c r="D430" s="16" t="s">
        <v>3134</v>
      </c>
      <c r="E430" s="16"/>
      <c r="F430" s="17">
        <v>1051639.51</v>
      </c>
      <c r="G430" s="11"/>
      <c r="H430" s="17">
        <v>1</v>
      </c>
      <c r="I430" s="13"/>
    </row>
    <row r="431" spans="1:9" ht="47.25" outlineLevel="2" x14ac:dyDescent="0.25">
      <c r="A431" s="74" t="str">
        <f t="shared" ref="A431:A433" si="20">"7.1."&amp;ROW(A8)&amp;"."</f>
        <v>7.1.8.</v>
      </c>
      <c r="B431" s="50" t="s">
        <v>3245</v>
      </c>
      <c r="C431" s="16" t="s">
        <v>354</v>
      </c>
      <c r="D431" s="16" t="s">
        <v>3134</v>
      </c>
      <c r="E431" s="16"/>
      <c r="F431" s="17">
        <v>60099.7</v>
      </c>
      <c r="G431" s="11"/>
      <c r="H431" s="17">
        <v>1</v>
      </c>
      <c r="I431" s="13"/>
    </row>
    <row r="432" spans="1:9" ht="47.25" outlineLevel="2" x14ac:dyDescent="0.25">
      <c r="A432" s="74" t="str">
        <f t="shared" si="20"/>
        <v>7.1.9.</v>
      </c>
      <c r="B432" s="50" t="s">
        <v>3246</v>
      </c>
      <c r="C432" s="16" t="s">
        <v>355</v>
      </c>
      <c r="D432" s="16" t="s">
        <v>3134</v>
      </c>
      <c r="E432" s="16"/>
      <c r="F432" s="17">
        <v>722325.84</v>
      </c>
      <c r="G432" s="77" t="s">
        <v>356</v>
      </c>
      <c r="H432" s="17">
        <v>1</v>
      </c>
      <c r="I432" s="13"/>
    </row>
    <row r="433" spans="1:9" ht="47.25" outlineLevel="2" x14ac:dyDescent="0.25">
      <c r="A433" s="74" t="str">
        <f t="shared" si="20"/>
        <v>7.1.10.</v>
      </c>
      <c r="B433" s="50" t="s">
        <v>357</v>
      </c>
      <c r="C433" s="16" t="s">
        <v>358</v>
      </c>
      <c r="D433" s="16" t="s">
        <v>3134</v>
      </c>
      <c r="E433" s="16"/>
      <c r="F433" s="19"/>
      <c r="G433" s="11"/>
      <c r="H433" s="17">
        <v>1</v>
      </c>
      <c r="I433" s="13"/>
    </row>
    <row r="434" spans="1:9" ht="15.75" outlineLevel="1" x14ac:dyDescent="0.25">
      <c r="A434" s="74" t="s">
        <v>3634</v>
      </c>
      <c r="B434" s="49" t="s">
        <v>7</v>
      </c>
      <c r="C434" s="14"/>
      <c r="D434" s="14"/>
      <c r="E434" s="14"/>
      <c r="F434" s="15">
        <v>4157326.29</v>
      </c>
      <c r="G434" s="11"/>
      <c r="I434" s="13"/>
    </row>
    <row r="435" spans="1:9" ht="47.25" outlineLevel="2" x14ac:dyDescent="0.25">
      <c r="A435" s="74" t="str">
        <f>"7.2."&amp;ROW(A1)&amp;"."</f>
        <v>7.2.1.</v>
      </c>
      <c r="B435" s="50" t="s">
        <v>3247</v>
      </c>
      <c r="C435" s="16" t="s">
        <v>359</v>
      </c>
      <c r="D435" s="16" t="s">
        <v>3134</v>
      </c>
      <c r="E435" s="16"/>
      <c r="F435" s="17">
        <v>259701.27</v>
      </c>
      <c r="G435" s="11"/>
      <c r="H435" s="17">
        <v>1</v>
      </c>
      <c r="I435" s="13"/>
    </row>
    <row r="436" spans="1:9" ht="47.25" outlineLevel="2" x14ac:dyDescent="0.25">
      <c r="A436" s="74" t="str">
        <f>"7.2."&amp;ROW(A2)&amp;"."</f>
        <v>7.2.2.</v>
      </c>
      <c r="B436" s="50" t="s">
        <v>3248</v>
      </c>
      <c r="C436" s="16" t="s">
        <v>360</v>
      </c>
      <c r="D436" s="16" t="s">
        <v>3134</v>
      </c>
      <c r="E436" s="16"/>
      <c r="F436" s="17">
        <v>180244.19</v>
      </c>
      <c r="G436" s="11"/>
      <c r="H436" s="17">
        <v>1</v>
      </c>
      <c r="I436" s="13"/>
    </row>
    <row r="437" spans="1:9" ht="47.25" outlineLevel="2" x14ac:dyDescent="0.25">
      <c r="A437" s="74" t="str">
        <f>"7.2."&amp;ROW(A3)&amp;"."</f>
        <v>7.2.3.</v>
      </c>
      <c r="B437" s="50" t="s">
        <v>3249</v>
      </c>
      <c r="C437" s="16" t="s">
        <v>361</v>
      </c>
      <c r="D437" s="16" t="s">
        <v>3134</v>
      </c>
      <c r="E437" s="16"/>
      <c r="F437" s="17">
        <v>139499.47</v>
      </c>
      <c r="G437" s="11"/>
      <c r="H437" s="17">
        <v>1</v>
      </c>
      <c r="I437" s="13"/>
    </row>
    <row r="438" spans="1:9" ht="47.25" outlineLevel="2" x14ac:dyDescent="0.25">
      <c r="A438" s="74" t="str">
        <f>"7.2."&amp;ROW(A4)&amp;"."</f>
        <v>7.2.4.</v>
      </c>
      <c r="B438" s="50" t="s">
        <v>3250</v>
      </c>
      <c r="C438" s="16" t="s">
        <v>362</v>
      </c>
      <c r="D438" s="16" t="s">
        <v>3134</v>
      </c>
      <c r="E438" s="16"/>
      <c r="F438" s="17">
        <v>79793.39</v>
      </c>
      <c r="G438" s="11"/>
      <c r="H438" s="17">
        <v>1</v>
      </c>
      <c r="I438" s="13"/>
    </row>
    <row r="439" spans="1:9" ht="47.25" outlineLevel="2" x14ac:dyDescent="0.25">
      <c r="A439" s="74" t="str">
        <f>"7.2."&amp;ROW(A5)&amp;"."</f>
        <v>7.2.5.</v>
      </c>
      <c r="B439" s="50" t="s">
        <v>3251</v>
      </c>
      <c r="C439" s="16" t="s">
        <v>363</v>
      </c>
      <c r="D439" s="16" t="s">
        <v>3134</v>
      </c>
      <c r="E439" s="16"/>
      <c r="F439" s="17">
        <v>219061.93</v>
      </c>
      <c r="G439" s="11"/>
      <c r="H439" s="17">
        <v>1</v>
      </c>
      <c r="I439" s="13"/>
    </row>
    <row r="440" spans="1:9" ht="47.25" outlineLevel="2" x14ac:dyDescent="0.25">
      <c r="A440" s="74" t="str">
        <f t="shared" ref="A440:A448" si="21">"7.2."&amp;ROW(A8)&amp;"."</f>
        <v>7.2.8.</v>
      </c>
      <c r="B440" s="50" t="s">
        <v>364</v>
      </c>
      <c r="C440" s="16" t="s">
        <v>365</v>
      </c>
      <c r="D440" s="16" t="s">
        <v>3134</v>
      </c>
      <c r="E440" s="16"/>
      <c r="F440" s="19"/>
      <c r="G440" s="11"/>
      <c r="H440" s="17">
        <v>1</v>
      </c>
      <c r="I440" s="13"/>
    </row>
    <row r="441" spans="1:9" ht="47.25" outlineLevel="2" x14ac:dyDescent="0.25">
      <c r="A441" s="74" t="str">
        <f t="shared" si="21"/>
        <v>7.2.9.</v>
      </c>
      <c r="B441" s="50" t="s">
        <v>366</v>
      </c>
      <c r="C441" s="16" t="s">
        <v>367</v>
      </c>
      <c r="D441" s="16" t="s">
        <v>3134</v>
      </c>
      <c r="E441" s="16"/>
      <c r="F441" s="19"/>
      <c r="G441" s="11"/>
      <c r="H441" s="17">
        <v>1</v>
      </c>
      <c r="I441" s="13"/>
    </row>
    <row r="442" spans="1:9" ht="47.25" outlineLevel="2" x14ac:dyDescent="0.25">
      <c r="A442" s="74" t="str">
        <f t="shared" si="21"/>
        <v>7.2.10.</v>
      </c>
      <c r="B442" s="50" t="s">
        <v>3252</v>
      </c>
      <c r="C442" s="16" t="s">
        <v>368</v>
      </c>
      <c r="D442" s="16" t="s">
        <v>3134</v>
      </c>
      <c r="E442" s="16"/>
      <c r="F442" s="19"/>
      <c r="G442" s="11"/>
      <c r="H442" s="17">
        <v>1</v>
      </c>
      <c r="I442" s="13"/>
    </row>
    <row r="443" spans="1:9" ht="47.25" outlineLevel="2" x14ac:dyDescent="0.25">
      <c r="A443" s="74" t="str">
        <f t="shared" si="21"/>
        <v>7.2.11.</v>
      </c>
      <c r="B443" s="50" t="s">
        <v>3253</v>
      </c>
      <c r="C443" s="16" t="s">
        <v>369</v>
      </c>
      <c r="D443" s="16" t="s">
        <v>3134</v>
      </c>
      <c r="E443" s="16"/>
      <c r="F443" s="19"/>
      <c r="G443" s="11"/>
      <c r="H443" s="17">
        <v>1</v>
      </c>
      <c r="I443" s="13"/>
    </row>
    <row r="444" spans="1:9" ht="47.25" outlineLevel="2" x14ac:dyDescent="0.25">
      <c r="A444" s="74" t="str">
        <f t="shared" si="21"/>
        <v>7.2.12.</v>
      </c>
      <c r="B444" s="50" t="s">
        <v>370</v>
      </c>
      <c r="C444" s="16" t="s">
        <v>371</v>
      </c>
      <c r="D444" s="16" t="s">
        <v>3134</v>
      </c>
      <c r="E444" s="16"/>
      <c r="F444" s="19"/>
      <c r="G444" s="11"/>
      <c r="H444" s="17">
        <v>1</v>
      </c>
      <c r="I444" s="13"/>
    </row>
    <row r="445" spans="1:9" ht="47.25" outlineLevel="2" x14ac:dyDescent="0.25">
      <c r="A445" s="74" t="str">
        <f t="shared" si="21"/>
        <v>7.2.13.</v>
      </c>
      <c r="B445" s="50" t="s">
        <v>372</v>
      </c>
      <c r="C445" s="16" t="s">
        <v>373</v>
      </c>
      <c r="D445" s="16" t="s">
        <v>3134</v>
      </c>
      <c r="E445" s="16"/>
      <c r="F445" s="19"/>
      <c r="G445" s="11"/>
      <c r="H445" s="17">
        <v>1</v>
      </c>
      <c r="I445" s="13"/>
    </row>
    <row r="446" spans="1:9" ht="47.25" outlineLevel="2" x14ac:dyDescent="0.25">
      <c r="A446" s="74" t="str">
        <f t="shared" si="21"/>
        <v>7.2.14.</v>
      </c>
      <c r="B446" s="50" t="s">
        <v>372</v>
      </c>
      <c r="C446" s="16" t="s">
        <v>374</v>
      </c>
      <c r="D446" s="16" t="s">
        <v>3134</v>
      </c>
      <c r="E446" s="16"/>
      <c r="F446" s="19"/>
      <c r="G446" s="11"/>
      <c r="H446" s="17">
        <v>1</v>
      </c>
      <c r="I446" s="13"/>
    </row>
    <row r="447" spans="1:9" ht="47.25" outlineLevel="2" x14ac:dyDescent="0.25">
      <c r="A447" s="74" t="str">
        <f t="shared" si="21"/>
        <v>7.2.15.</v>
      </c>
      <c r="B447" s="50" t="s">
        <v>372</v>
      </c>
      <c r="C447" s="16" t="s">
        <v>375</v>
      </c>
      <c r="D447" s="16" t="s">
        <v>3134</v>
      </c>
      <c r="E447" s="16"/>
      <c r="F447" s="19"/>
      <c r="G447" s="11"/>
      <c r="H447" s="17">
        <v>1</v>
      </c>
      <c r="I447" s="13"/>
    </row>
    <row r="448" spans="1:9" ht="47.25" outlineLevel="2" x14ac:dyDescent="0.25">
      <c r="A448" s="74" t="str">
        <f t="shared" si="21"/>
        <v>7.2.16.</v>
      </c>
      <c r="B448" s="50" t="s">
        <v>376</v>
      </c>
      <c r="C448" s="16" t="s">
        <v>377</v>
      </c>
      <c r="D448" s="16" t="s">
        <v>3134</v>
      </c>
      <c r="E448" s="16"/>
      <c r="F448" s="19"/>
      <c r="G448" s="11"/>
      <c r="H448" s="17">
        <v>1</v>
      </c>
      <c r="I448" s="13"/>
    </row>
    <row r="449" spans="1:9" ht="47.25" outlineLevel="2" x14ac:dyDescent="0.25">
      <c r="A449" s="74" t="str">
        <f t="shared" ref="A449:A507" si="22">"7.2."&amp;ROW(A17)&amp;"."</f>
        <v>7.2.17.</v>
      </c>
      <c r="B449" s="50" t="s">
        <v>378</v>
      </c>
      <c r="C449" s="16" t="s">
        <v>379</v>
      </c>
      <c r="D449" s="16" t="s">
        <v>3134</v>
      </c>
      <c r="E449" s="16"/>
      <c r="F449" s="19"/>
      <c r="G449" s="11"/>
      <c r="H449" s="17">
        <v>1</v>
      </c>
      <c r="I449" s="13"/>
    </row>
    <row r="450" spans="1:9" ht="47.25" outlineLevel="2" x14ac:dyDescent="0.25">
      <c r="A450" s="74" t="str">
        <f t="shared" si="22"/>
        <v>7.2.18.</v>
      </c>
      <c r="B450" s="50" t="s">
        <v>380</v>
      </c>
      <c r="C450" s="16" t="s">
        <v>381</v>
      </c>
      <c r="D450" s="16" t="s">
        <v>3134</v>
      </c>
      <c r="E450" s="16"/>
      <c r="F450" s="19"/>
      <c r="G450" s="11"/>
      <c r="H450" s="17">
        <v>1</v>
      </c>
      <c r="I450" s="13"/>
    </row>
    <row r="451" spans="1:9" ht="47.25" outlineLevel="2" x14ac:dyDescent="0.25">
      <c r="A451" s="74" t="str">
        <f t="shared" si="22"/>
        <v>7.2.19.</v>
      </c>
      <c r="B451" s="50" t="s">
        <v>382</v>
      </c>
      <c r="C451" s="16" t="s">
        <v>383</v>
      </c>
      <c r="D451" s="16" t="s">
        <v>3134</v>
      </c>
      <c r="E451" s="16"/>
      <c r="F451" s="19"/>
      <c r="G451" s="11"/>
      <c r="H451" s="17">
        <v>1</v>
      </c>
      <c r="I451" s="13"/>
    </row>
    <row r="452" spans="1:9" ht="47.25" outlineLevel="2" x14ac:dyDescent="0.25">
      <c r="A452" s="74" t="str">
        <f t="shared" si="22"/>
        <v>7.2.20.</v>
      </c>
      <c r="B452" s="50" t="s">
        <v>384</v>
      </c>
      <c r="C452" s="16" t="s">
        <v>385</v>
      </c>
      <c r="D452" s="16" t="s">
        <v>3134</v>
      </c>
      <c r="E452" s="16"/>
      <c r="F452" s="27">
        <v>855.11</v>
      </c>
      <c r="G452" s="11"/>
      <c r="H452" s="17">
        <v>1</v>
      </c>
      <c r="I452" s="13"/>
    </row>
    <row r="453" spans="1:9" ht="47.25" outlineLevel="2" x14ac:dyDescent="0.25">
      <c r="A453" s="74" t="str">
        <f t="shared" si="22"/>
        <v>7.2.21.</v>
      </c>
      <c r="B453" s="50" t="s">
        <v>386</v>
      </c>
      <c r="C453" s="16" t="s">
        <v>387</v>
      </c>
      <c r="D453" s="16" t="s">
        <v>3134</v>
      </c>
      <c r="E453" s="16"/>
      <c r="F453" s="17">
        <v>1170.17</v>
      </c>
      <c r="G453" s="11"/>
      <c r="H453" s="17">
        <v>1</v>
      </c>
      <c r="I453" s="13"/>
    </row>
    <row r="454" spans="1:9" ht="47.25" outlineLevel="2" x14ac:dyDescent="0.25">
      <c r="A454" s="74" t="str">
        <f t="shared" si="22"/>
        <v>7.2.22.</v>
      </c>
      <c r="B454" s="50" t="s">
        <v>388</v>
      </c>
      <c r="C454" s="16" t="s">
        <v>389</v>
      </c>
      <c r="D454" s="16" t="s">
        <v>3134</v>
      </c>
      <c r="E454" s="16"/>
      <c r="F454" s="19"/>
      <c r="G454" s="11"/>
      <c r="H454" s="17">
        <v>1</v>
      </c>
      <c r="I454" s="13"/>
    </row>
    <row r="455" spans="1:9" ht="47.25" outlineLevel="2" x14ac:dyDescent="0.25">
      <c r="A455" s="74" t="str">
        <f t="shared" si="22"/>
        <v>7.2.23.</v>
      </c>
      <c r="B455" s="50" t="s">
        <v>390</v>
      </c>
      <c r="C455" s="16" t="s">
        <v>391</v>
      </c>
      <c r="D455" s="16" t="s">
        <v>3134</v>
      </c>
      <c r="E455" s="16"/>
      <c r="F455" s="19"/>
      <c r="G455" s="11"/>
      <c r="H455" s="17">
        <v>1</v>
      </c>
      <c r="I455" s="13"/>
    </row>
    <row r="456" spans="1:9" ht="47.25" outlineLevel="2" x14ac:dyDescent="0.25">
      <c r="A456" s="74" t="str">
        <f t="shared" si="22"/>
        <v>7.2.24.</v>
      </c>
      <c r="B456" s="50" t="s">
        <v>392</v>
      </c>
      <c r="C456" s="16" t="s">
        <v>393</v>
      </c>
      <c r="D456" s="16" t="s">
        <v>3134</v>
      </c>
      <c r="E456" s="16"/>
      <c r="F456" s="19"/>
      <c r="G456" s="11"/>
      <c r="H456" s="17">
        <v>1</v>
      </c>
      <c r="I456" s="13"/>
    </row>
    <row r="457" spans="1:9" ht="47.25" outlineLevel="2" x14ac:dyDescent="0.25">
      <c r="A457" s="74" t="str">
        <f t="shared" si="22"/>
        <v>7.2.25.</v>
      </c>
      <c r="B457" s="50" t="s">
        <v>394</v>
      </c>
      <c r="C457" s="16" t="s">
        <v>395</v>
      </c>
      <c r="D457" s="16" t="s">
        <v>3134</v>
      </c>
      <c r="E457" s="16"/>
      <c r="F457" s="19"/>
      <c r="G457" s="11"/>
      <c r="H457" s="17">
        <v>1</v>
      </c>
      <c r="I457" s="13"/>
    </row>
    <row r="458" spans="1:9" ht="47.25" outlineLevel="2" x14ac:dyDescent="0.25">
      <c r="A458" s="74" t="str">
        <f t="shared" si="22"/>
        <v>7.2.26.</v>
      </c>
      <c r="B458" s="50" t="s">
        <v>396</v>
      </c>
      <c r="C458" s="16" t="s">
        <v>397</v>
      </c>
      <c r="D458" s="16" t="s">
        <v>3134</v>
      </c>
      <c r="E458" s="16"/>
      <c r="F458" s="19"/>
      <c r="G458" s="11"/>
      <c r="H458" s="17">
        <v>1</v>
      </c>
      <c r="I458" s="13"/>
    </row>
    <row r="459" spans="1:9" ht="47.25" outlineLevel="2" x14ac:dyDescent="0.25">
      <c r="A459" s="74" t="str">
        <f t="shared" si="22"/>
        <v>7.2.27.</v>
      </c>
      <c r="B459" s="50" t="s">
        <v>398</v>
      </c>
      <c r="C459" s="16" t="s">
        <v>399</v>
      </c>
      <c r="D459" s="16" t="s">
        <v>3134</v>
      </c>
      <c r="E459" s="16"/>
      <c r="F459" s="19"/>
      <c r="G459" s="11"/>
      <c r="H459" s="17">
        <v>1</v>
      </c>
      <c r="I459" s="13"/>
    </row>
    <row r="460" spans="1:9" ht="47.25" outlineLevel="2" x14ac:dyDescent="0.25">
      <c r="A460" s="74" t="str">
        <f t="shared" si="22"/>
        <v>7.2.28.</v>
      </c>
      <c r="B460" s="50" t="s">
        <v>400</v>
      </c>
      <c r="C460" s="16" t="s">
        <v>401</v>
      </c>
      <c r="D460" s="16" t="s">
        <v>3134</v>
      </c>
      <c r="E460" s="16"/>
      <c r="F460" s="19"/>
      <c r="G460" s="11"/>
      <c r="H460" s="17">
        <v>1</v>
      </c>
      <c r="I460" s="13"/>
    </row>
    <row r="461" spans="1:9" ht="47.25" outlineLevel="2" x14ac:dyDescent="0.25">
      <c r="A461" s="74" t="str">
        <f t="shared" si="22"/>
        <v>7.2.29.</v>
      </c>
      <c r="B461" s="50" t="s">
        <v>402</v>
      </c>
      <c r="C461" s="16" t="s">
        <v>403</v>
      </c>
      <c r="D461" s="16" t="s">
        <v>3134</v>
      </c>
      <c r="E461" s="16"/>
      <c r="F461" s="19"/>
      <c r="G461" s="11"/>
      <c r="H461" s="17">
        <v>1</v>
      </c>
      <c r="I461" s="13"/>
    </row>
    <row r="462" spans="1:9" ht="47.25" outlineLevel="2" x14ac:dyDescent="0.25">
      <c r="A462" s="74" t="str">
        <f t="shared" si="22"/>
        <v>7.2.30.</v>
      </c>
      <c r="B462" s="50" t="s">
        <v>402</v>
      </c>
      <c r="C462" s="16" t="s">
        <v>404</v>
      </c>
      <c r="D462" s="16" t="s">
        <v>3134</v>
      </c>
      <c r="E462" s="16"/>
      <c r="F462" s="19"/>
      <c r="G462" s="11"/>
      <c r="H462" s="17">
        <v>1</v>
      </c>
      <c r="I462" s="13"/>
    </row>
    <row r="463" spans="1:9" ht="47.25" outlineLevel="2" x14ac:dyDescent="0.25">
      <c r="A463" s="74" t="str">
        <f t="shared" si="22"/>
        <v>7.2.31.</v>
      </c>
      <c r="B463" s="50" t="s">
        <v>405</v>
      </c>
      <c r="C463" s="16" t="s">
        <v>406</v>
      </c>
      <c r="D463" s="16" t="s">
        <v>3134</v>
      </c>
      <c r="E463" s="16"/>
      <c r="F463" s="19"/>
      <c r="G463" s="11"/>
      <c r="H463" s="17">
        <v>1</v>
      </c>
      <c r="I463" s="13"/>
    </row>
    <row r="464" spans="1:9" ht="47.25" outlineLevel="2" x14ac:dyDescent="0.25">
      <c r="A464" s="74" t="str">
        <f t="shared" si="22"/>
        <v>7.2.32.</v>
      </c>
      <c r="B464" s="50" t="s">
        <v>3254</v>
      </c>
      <c r="C464" s="16" t="s">
        <v>407</v>
      </c>
      <c r="D464" s="16" t="s">
        <v>3134</v>
      </c>
      <c r="E464" s="16"/>
      <c r="F464" s="17">
        <v>25202.51</v>
      </c>
      <c r="G464" s="11"/>
      <c r="H464" s="17">
        <v>1</v>
      </c>
      <c r="I464" s="13"/>
    </row>
    <row r="465" spans="1:9" ht="47.25" outlineLevel="2" x14ac:dyDescent="0.25">
      <c r="A465" s="74" t="str">
        <f t="shared" si="22"/>
        <v>7.2.33.</v>
      </c>
      <c r="B465" s="50" t="s">
        <v>3255</v>
      </c>
      <c r="C465" s="16" t="s">
        <v>408</v>
      </c>
      <c r="D465" s="16" t="s">
        <v>3134</v>
      </c>
      <c r="E465" s="16"/>
      <c r="F465" s="17">
        <v>70824.33</v>
      </c>
      <c r="G465" s="11"/>
      <c r="H465" s="17">
        <v>1</v>
      </c>
      <c r="I465" s="13"/>
    </row>
    <row r="466" spans="1:9" ht="47.25" outlineLevel="2" x14ac:dyDescent="0.25">
      <c r="A466" s="74" t="str">
        <f t="shared" si="22"/>
        <v>7.2.34.</v>
      </c>
      <c r="B466" s="50" t="s">
        <v>3256</v>
      </c>
      <c r="C466" s="16" t="s">
        <v>409</v>
      </c>
      <c r="D466" s="16" t="s">
        <v>3134</v>
      </c>
      <c r="E466" s="16"/>
      <c r="F466" s="17">
        <v>17058.689999999999</v>
      </c>
      <c r="G466" s="11"/>
      <c r="H466" s="17">
        <v>1</v>
      </c>
      <c r="I466" s="13"/>
    </row>
    <row r="467" spans="1:9" ht="47.25" outlineLevel="2" x14ac:dyDescent="0.25">
      <c r="A467" s="74" t="str">
        <f t="shared" si="22"/>
        <v>7.2.35.</v>
      </c>
      <c r="B467" s="50" t="s">
        <v>410</v>
      </c>
      <c r="C467" s="16" t="s">
        <v>411</v>
      </c>
      <c r="D467" s="16" t="s">
        <v>3134</v>
      </c>
      <c r="E467" s="16"/>
      <c r="F467" s="19"/>
      <c r="G467" s="11"/>
      <c r="H467" s="17">
        <v>1</v>
      </c>
      <c r="I467" s="13"/>
    </row>
    <row r="468" spans="1:9" ht="47.25" outlineLevel="2" x14ac:dyDescent="0.25">
      <c r="A468" s="74" t="str">
        <f t="shared" si="22"/>
        <v>7.2.36.</v>
      </c>
      <c r="B468" s="50" t="s">
        <v>3257</v>
      </c>
      <c r="C468" s="16" t="s">
        <v>412</v>
      </c>
      <c r="D468" s="16" t="s">
        <v>3134</v>
      </c>
      <c r="E468" s="16"/>
      <c r="F468" s="17">
        <v>51685.52</v>
      </c>
      <c r="G468" s="11"/>
      <c r="H468" s="17">
        <v>1</v>
      </c>
      <c r="I468" s="13"/>
    </row>
    <row r="469" spans="1:9" ht="47.25" outlineLevel="2" x14ac:dyDescent="0.25">
      <c r="A469" s="74" t="str">
        <f t="shared" si="22"/>
        <v>7.2.37.</v>
      </c>
      <c r="B469" s="50" t="s">
        <v>3258</v>
      </c>
      <c r="C469" s="16" t="s">
        <v>413</v>
      </c>
      <c r="D469" s="16" t="s">
        <v>3134</v>
      </c>
      <c r="E469" s="16"/>
      <c r="F469" s="17">
        <v>31549.54</v>
      </c>
      <c r="G469" s="11"/>
      <c r="H469" s="17">
        <v>1</v>
      </c>
      <c r="I469" s="13"/>
    </row>
    <row r="470" spans="1:9" ht="47.25" outlineLevel="2" x14ac:dyDescent="0.25">
      <c r="A470" s="74" t="str">
        <f t="shared" si="22"/>
        <v>7.2.38.</v>
      </c>
      <c r="B470" s="50" t="s">
        <v>3259</v>
      </c>
      <c r="C470" s="16" t="s">
        <v>414</v>
      </c>
      <c r="D470" s="16" t="s">
        <v>3134</v>
      </c>
      <c r="E470" s="16"/>
      <c r="F470" s="17">
        <v>298322.51</v>
      </c>
      <c r="G470" s="11"/>
      <c r="H470" s="17">
        <v>1</v>
      </c>
      <c r="I470" s="13"/>
    </row>
    <row r="471" spans="1:9" ht="47.25" outlineLevel="2" x14ac:dyDescent="0.25">
      <c r="A471" s="74" t="str">
        <f t="shared" si="22"/>
        <v>7.2.39.</v>
      </c>
      <c r="B471" s="50" t="s">
        <v>415</v>
      </c>
      <c r="C471" s="16" t="s">
        <v>416</v>
      </c>
      <c r="D471" s="16" t="s">
        <v>3134</v>
      </c>
      <c r="E471" s="16"/>
      <c r="F471" s="19"/>
      <c r="G471" s="11"/>
      <c r="H471" s="17">
        <v>1</v>
      </c>
      <c r="I471" s="13"/>
    </row>
    <row r="472" spans="1:9" ht="47.25" outlineLevel="2" x14ac:dyDescent="0.25">
      <c r="A472" s="74" t="str">
        <f t="shared" si="22"/>
        <v>7.2.40.</v>
      </c>
      <c r="B472" s="50" t="s">
        <v>3260</v>
      </c>
      <c r="C472" s="16" t="s">
        <v>417</v>
      </c>
      <c r="D472" s="16" t="s">
        <v>3134</v>
      </c>
      <c r="E472" s="16"/>
      <c r="F472" s="19"/>
      <c r="G472" s="11"/>
      <c r="H472" s="17">
        <v>1</v>
      </c>
      <c r="I472" s="13"/>
    </row>
    <row r="473" spans="1:9" ht="47.25" outlineLevel="2" x14ac:dyDescent="0.25">
      <c r="A473" s="74" t="str">
        <f t="shared" si="22"/>
        <v>7.2.41.</v>
      </c>
      <c r="B473" s="50" t="s">
        <v>3260</v>
      </c>
      <c r="C473" s="16" t="s">
        <v>418</v>
      </c>
      <c r="D473" s="16" t="s">
        <v>3134</v>
      </c>
      <c r="E473" s="16"/>
      <c r="F473" s="19"/>
      <c r="G473" s="11"/>
      <c r="H473" s="17">
        <v>1</v>
      </c>
      <c r="I473" s="13"/>
    </row>
    <row r="474" spans="1:9" ht="47.25" outlineLevel="2" x14ac:dyDescent="0.25">
      <c r="A474" s="74" t="str">
        <f t="shared" si="22"/>
        <v>7.2.42.</v>
      </c>
      <c r="B474" s="50" t="s">
        <v>3261</v>
      </c>
      <c r="C474" s="16" t="s">
        <v>419</v>
      </c>
      <c r="D474" s="16" t="s">
        <v>3134</v>
      </c>
      <c r="E474" s="16"/>
      <c r="F474" s="19"/>
      <c r="G474" s="11"/>
      <c r="H474" s="17">
        <v>1</v>
      </c>
      <c r="I474" s="13"/>
    </row>
    <row r="475" spans="1:9" ht="47.25" outlineLevel="2" x14ac:dyDescent="0.25">
      <c r="A475" s="74" t="str">
        <f t="shared" si="22"/>
        <v>7.2.43.</v>
      </c>
      <c r="B475" s="50" t="s">
        <v>420</v>
      </c>
      <c r="C475" s="16" t="s">
        <v>421</v>
      </c>
      <c r="D475" s="16" t="s">
        <v>3134</v>
      </c>
      <c r="E475" s="16"/>
      <c r="F475" s="19"/>
      <c r="G475" s="11"/>
      <c r="H475" s="17">
        <v>1</v>
      </c>
      <c r="I475" s="13"/>
    </row>
    <row r="476" spans="1:9" ht="47.25" outlineLevel="2" x14ac:dyDescent="0.25">
      <c r="A476" s="74" t="str">
        <f t="shared" si="22"/>
        <v>7.2.44.</v>
      </c>
      <c r="B476" s="50" t="s">
        <v>422</v>
      </c>
      <c r="C476" s="16" t="s">
        <v>423</v>
      </c>
      <c r="D476" s="16" t="s">
        <v>3134</v>
      </c>
      <c r="E476" s="16"/>
      <c r="F476" s="19"/>
      <c r="G476" s="11"/>
      <c r="H476" s="17">
        <v>1</v>
      </c>
      <c r="I476" s="13"/>
    </row>
    <row r="477" spans="1:9" ht="47.25" outlineLevel="2" x14ac:dyDescent="0.25">
      <c r="A477" s="74" t="str">
        <f t="shared" si="22"/>
        <v>7.2.45.</v>
      </c>
      <c r="B477" s="50" t="s">
        <v>422</v>
      </c>
      <c r="C477" s="16" t="s">
        <v>424</v>
      </c>
      <c r="D477" s="16" t="s">
        <v>3134</v>
      </c>
      <c r="E477" s="16"/>
      <c r="F477" s="19"/>
      <c r="G477" s="11"/>
      <c r="H477" s="17">
        <v>1</v>
      </c>
      <c r="I477" s="13"/>
    </row>
    <row r="478" spans="1:9" ht="47.25" outlineLevel="2" x14ac:dyDescent="0.25">
      <c r="A478" s="74" t="str">
        <f t="shared" si="22"/>
        <v>7.2.46.</v>
      </c>
      <c r="B478" s="50" t="s">
        <v>425</v>
      </c>
      <c r="C478" s="16" t="s">
        <v>426</v>
      </c>
      <c r="D478" s="16" t="s">
        <v>3134</v>
      </c>
      <c r="E478" s="16"/>
      <c r="F478" s="17">
        <v>157259.94</v>
      </c>
      <c r="G478" s="11"/>
      <c r="H478" s="17">
        <v>1</v>
      </c>
      <c r="I478" s="13"/>
    </row>
    <row r="479" spans="1:9" ht="47.25" outlineLevel="2" x14ac:dyDescent="0.25">
      <c r="A479" s="74" t="str">
        <f t="shared" si="22"/>
        <v>7.2.47.</v>
      </c>
      <c r="B479" s="50" t="s">
        <v>3262</v>
      </c>
      <c r="C479" s="16" t="s">
        <v>427</v>
      </c>
      <c r="D479" s="16" t="s">
        <v>3134</v>
      </c>
      <c r="E479" s="16"/>
      <c r="F479" s="17">
        <v>22141.97</v>
      </c>
      <c r="G479" s="11"/>
      <c r="H479" s="17">
        <v>1</v>
      </c>
      <c r="I479" s="13"/>
    </row>
    <row r="480" spans="1:9" ht="47.25" outlineLevel="2" x14ac:dyDescent="0.25">
      <c r="A480" s="74" t="str">
        <f t="shared" si="22"/>
        <v>7.2.48.</v>
      </c>
      <c r="B480" s="50" t="s">
        <v>3262</v>
      </c>
      <c r="C480" s="16" t="s">
        <v>428</v>
      </c>
      <c r="D480" s="16" t="s">
        <v>3134</v>
      </c>
      <c r="E480" s="16"/>
      <c r="F480" s="17">
        <v>22141.98</v>
      </c>
      <c r="G480" s="11"/>
      <c r="H480" s="17">
        <v>1</v>
      </c>
      <c r="I480" s="13"/>
    </row>
    <row r="481" spans="1:9" ht="47.25" outlineLevel="2" x14ac:dyDescent="0.25">
      <c r="A481" s="74" t="str">
        <f t="shared" si="22"/>
        <v>7.2.49.</v>
      </c>
      <c r="B481" s="50" t="s">
        <v>429</v>
      </c>
      <c r="C481" s="16" t="s">
        <v>430</v>
      </c>
      <c r="D481" s="16" t="s">
        <v>3134</v>
      </c>
      <c r="E481" s="16"/>
      <c r="F481" s="17">
        <v>200226.31</v>
      </c>
      <c r="G481" s="11"/>
      <c r="H481" s="17">
        <v>1</v>
      </c>
      <c r="I481" s="13"/>
    </row>
    <row r="482" spans="1:9" ht="47.25" outlineLevel="2" x14ac:dyDescent="0.25">
      <c r="A482" s="74" t="str">
        <f t="shared" si="22"/>
        <v>7.2.50.</v>
      </c>
      <c r="B482" s="50" t="s">
        <v>431</v>
      </c>
      <c r="C482" s="16" t="s">
        <v>432</v>
      </c>
      <c r="D482" s="16" t="s">
        <v>3134</v>
      </c>
      <c r="E482" s="16"/>
      <c r="F482" s="17">
        <v>198253.01</v>
      </c>
      <c r="G482" s="11"/>
      <c r="H482" s="17">
        <v>1</v>
      </c>
      <c r="I482" s="13"/>
    </row>
    <row r="483" spans="1:9" ht="47.25" outlineLevel="2" x14ac:dyDescent="0.25">
      <c r="A483" s="74" t="str">
        <f t="shared" si="22"/>
        <v>7.2.51.</v>
      </c>
      <c r="B483" s="50" t="s">
        <v>433</v>
      </c>
      <c r="C483" s="16" t="s">
        <v>434</v>
      </c>
      <c r="D483" s="16" t="s">
        <v>3134</v>
      </c>
      <c r="E483" s="16"/>
      <c r="F483" s="19"/>
      <c r="G483" s="11"/>
      <c r="H483" s="17">
        <v>1</v>
      </c>
      <c r="I483" s="13"/>
    </row>
    <row r="484" spans="1:9" ht="47.25" outlineLevel="2" x14ac:dyDescent="0.25">
      <c r="A484" s="74" t="str">
        <f t="shared" si="22"/>
        <v>7.2.52.</v>
      </c>
      <c r="B484" s="50" t="s">
        <v>3263</v>
      </c>
      <c r="C484" s="16" t="s">
        <v>435</v>
      </c>
      <c r="D484" s="16" t="s">
        <v>3134</v>
      </c>
      <c r="E484" s="16"/>
      <c r="F484" s="17">
        <v>152685.74</v>
      </c>
      <c r="G484" s="11"/>
      <c r="H484" s="17">
        <v>1</v>
      </c>
      <c r="I484" s="13"/>
    </row>
    <row r="485" spans="1:9" ht="47.25" outlineLevel="2" x14ac:dyDescent="0.25">
      <c r="A485" s="74" t="str">
        <f t="shared" si="22"/>
        <v>7.2.53.</v>
      </c>
      <c r="B485" s="50" t="s">
        <v>3264</v>
      </c>
      <c r="C485" s="16" t="s">
        <v>436</v>
      </c>
      <c r="D485" s="16" t="s">
        <v>3134</v>
      </c>
      <c r="E485" s="16"/>
      <c r="F485" s="17">
        <v>665245.9</v>
      </c>
      <c r="G485" s="11"/>
      <c r="H485" s="17">
        <v>1</v>
      </c>
      <c r="I485" s="13"/>
    </row>
    <row r="486" spans="1:9" ht="47.25" outlineLevel="2" x14ac:dyDescent="0.25">
      <c r="A486" s="74" t="str">
        <f t="shared" si="22"/>
        <v>7.2.54.</v>
      </c>
      <c r="B486" s="50" t="s">
        <v>437</v>
      </c>
      <c r="C486" s="16" t="s">
        <v>438</v>
      </c>
      <c r="D486" s="16" t="s">
        <v>3134</v>
      </c>
      <c r="E486" s="16"/>
      <c r="F486" s="19"/>
      <c r="G486" s="11"/>
      <c r="H486" s="17">
        <v>1</v>
      </c>
      <c r="I486" s="13"/>
    </row>
    <row r="487" spans="1:9" ht="47.25" outlineLevel="2" x14ac:dyDescent="0.25">
      <c r="A487" s="74" t="str">
        <f t="shared" si="22"/>
        <v>7.2.55.</v>
      </c>
      <c r="B487" s="50" t="s">
        <v>439</v>
      </c>
      <c r="C487" s="16" t="s">
        <v>440</v>
      </c>
      <c r="D487" s="16" t="s">
        <v>3134</v>
      </c>
      <c r="E487" s="16"/>
      <c r="F487" s="19"/>
      <c r="G487" s="11"/>
      <c r="H487" s="17">
        <v>1</v>
      </c>
      <c r="I487" s="13"/>
    </row>
    <row r="488" spans="1:9" ht="47.25" outlineLevel="2" x14ac:dyDescent="0.25">
      <c r="A488" s="74" t="str">
        <f t="shared" si="22"/>
        <v>7.2.56.</v>
      </c>
      <c r="B488" s="50" t="s">
        <v>441</v>
      </c>
      <c r="C488" s="16" t="s">
        <v>442</v>
      </c>
      <c r="D488" s="16" t="s">
        <v>3134</v>
      </c>
      <c r="E488" s="16"/>
      <c r="F488" s="17">
        <v>148657.94</v>
      </c>
      <c r="G488" s="11"/>
      <c r="H488" s="17">
        <v>1</v>
      </c>
      <c r="I488" s="13"/>
    </row>
    <row r="489" spans="1:9" ht="47.25" outlineLevel="2" x14ac:dyDescent="0.25">
      <c r="A489" s="74" t="str">
        <f t="shared" si="22"/>
        <v>7.2.57.</v>
      </c>
      <c r="B489" s="50" t="s">
        <v>3265</v>
      </c>
      <c r="C489" s="16" t="s">
        <v>443</v>
      </c>
      <c r="D489" s="16" t="s">
        <v>3134</v>
      </c>
      <c r="E489" s="16"/>
      <c r="F489" s="17">
        <v>1037085.42</v>
      </c>
      <c r="G489" s="11"/>
      <c r="H489" s="17">
        <v>1</v>
      </c>
      <c r="I489" s="13"/>
    </row>
    <row r="490" spans="1:9" ht="47.25" outlineLevel="2" x14ac:dyDescent="0.25">
      <c r="A490" s="74" t="str">
        <f t="shared" si="22"/>
        <v>7.2.58.</v>
      </c>
      <c r="B490" s="50" t="s">
        <v>3267</v>
      </c>
      <c r="C490" s="16" t="s">
        <v>444</v>
      </c>
      <c r="D490" s="16" t="s">
        <v>3134</v>
      </c>
      <c r="E490" s="16"/>
      <c r="F490" s="19"/>
      <c r="G490" s="11"/>
      <c r="H490" s="17">
        <v>1</v>
      </c>
      <c r="I490" s="13"/>
    </row>
    <row r="491" spans="1:9" ht="47.25" outlineLevel="2" x14ac:dyDescent="0.25">
      <c r="A491" s="74" t="str">
        <f t="shared" si="22"/>
        <v>7.2.59.</v>
      </c>
      <c r="B491" s="50" t="s">
        <v>3266</v>
      </c>
      <c r="C491" s="16" t="s">
        <v>445</v>
      </c>
      <c r="D491" s="16" t="s">
        <v>3134</v>
      </c>
      <c r="E491" s="16"/>
      <c r="F491" s="17">
        <v>178659.45</v>
      </c>
      <c r="G491" s="11"/>
      <c r="H491" s="17">
        <v>1</v>
      </c>
      <c r="I491" s="13"/>
    </row>
    <row r="492" spans="1:9" ht="47.25" outlineLevel="2" x14ac:dyDescent="0.25">
      <c r="A492" s="74" t="str">
        <f t="shared" si="22"/>
        <v>7.2.60.</v>
      </c>
      <c r="B492" s="50" t="s">
        <v>446</v>
      </c>
      <c r="C492" s="16" t="s">
        <v>447</v>
      </c>
      <c r="D492" s="16" t="s">
        <v>3134</v>
      </c>
      <c r="E492" s="16"/>
      <c r="F492" s="19"/>
      <c r="G492" s="11"/>
      <c r="H492" s="17">
        <v>1</v>
      </c>
      <c r="I492" s="13"/>
    </row>
    <row r="493" spans="1:9" ht="47.25" outlineLevel="2" x14ac:dyDescent="0.25">
      <c r="A493" s="74" t="str">
        <f t="shared" si="22"/>
        <v>7.2.61.</v>
      </c>
      <c r="B493" s="50" t="s">
        <v>3268</v>
      </c>
      <c r="C493" s="16" t="s">
        <v>448</v>
      </c>
      <c r="D493" s="16" t="s">
        <v>3134</v>
      </c>
      <c r="E493" s="16"/>
      <c r="F493" s="19"/>
      <c r="G493" s="11"/>
      <c r="H493" s="17">
        <v>1</v>
      </c>
      <c r="I493" s="13"/>
    </row>
    <row r="494" spans="1:9" ht="47.25" outlineLevel="2" x14ac:dyDescent="0.25">
      <c r="A494" s="74" t="str">
        <f t="shared" si="22"/>
        <v>7.2.62.</v>
      </c>
      <c r="B494" s="50" t="s">
        <v>3269</v>
      </c>
      <c r="C494" s="16" t="s">
        <v>449</v>
      </c>
      <c r="D494" s="16" t="s">
        <v>3134</v>
      </c>
      <c r="E494" s="16"/>
      <c r="F494" s="19"/>
      <c r="G494" s="11"/>
      <c r="H494" s="17">
        <v>1</v>
      </c>
      <c r="I494" s="13"/>
    </row>
    <row r="495" spans="1:9" ht="47.25" outlineLevel="2" x14ac:dyDescent="0.25">
      <c r="A495" s="74" t="str">
        <f t="shared" si="22"/>
        <v>7.2.63.</v>
      </c>
      <c r="B495" s="50" t="s">
        <v>450</v>
      </c>
      <c r="C495" s="16" t="s">
        <v>451</v>
      </c>
      <c r="D495" s="16" t="s">
        <v>3134</v>
      </c>
      <c r="E495" s="16"/>
      <c r="F495" s="19"/>
      <c r="G495" s="11"/>
      <c r="H495" s="17">
        <v>1</v>
      </c>
      <c r="I495" s="13"/>
    </row>
    <row r="496" spans="1:9" ht="47.25" outlineLevel="2" x14ac:dyDescent="0.25">
      <c r="A496" s="74" t="str">
        <f t="shared" si="22"/>
        <v>7.2.64.</v>
      </c>
      <c r="B496" s="50" t="s">
        <v>452</v>
      </c>
      <c r="C496" s="16" t="s">
        <v>453</v>
      </c>
      <c r="D496" s="16" t="s">
        <v>3134</v>
      </c>
      <c r="E496" s="16"/>
      <c r="F496" s="19"/>
      <c r="G496" s="11"/>
      <c r="H496" s="17">
        <v>1</v>
      </c>
      <c r="I496" s="13"/>
    </row>
    <row r="497" spans="1:9" ht="47.25" outlineLevel="2" x14ac:dyDescent="0.25">
      <c r="A497" s="74" t="str">
        <f t="shared" si="22"/>
        <v>7.2.65.</v>
      </c>
      <c r="B497" s="50" t="s">
        <v>454</v>
      </c>
      <c r="C497" s="16" t="s">
        <v>455</v>
      </c>
      <c r="D497" s="16" t="s">
        <v>3134</v>
      </c>
      <c r="E497" s="16"/>
      <c r="F497" s="19"/>
      <c r="G497" s="11"/>
      <c r="H497" s="17">
        <v>1</v>
      </c>
      <c r="I497" s="13"/>
    </row>
    <row r="498" spans="1:9" ht="47.25" outlineLevel="2" x14ac:dyDescent="0.25">
      <c r="A498" s="74" t="str">
        <f t="shared" si="22"/>
        <v>7.2.66.</v>
      </c>
      <c r="B498" s="50" t="s">
        <v>456</v>
      </c>
      <c r="C498" s="16" t="s">
        <v>457</v>
      </c>
      <c r="D498" s="16" t="s">
        <v>3134</v>
      </c>
      <c r="E498" s="16"/>
      <c r="F498" s="19"/>
      <c r="G498" s="11"/>
      <c r="H498" s="17">
        <v>1</v>
      </c>
      <c r="I498" s="13"/>
    </row>
    <row r="499" spans="1:9" ht="47.25" outlineLevel="2" x14ac:dyDescent="0.25">
      <c r="A499" s="74" t="str">
        <f t="shared" si="22"/>
        <v>7.2.67.</v>
      </c>
      <c r="B499" s="50" t="s">
        <v>458</v>
      </c>
      <c r="C499" s="16" t="s">
        <v>459</v>
      </c>
      <c r="D499" s="16" t="s">
        <v>3134</v>
      </c>
      <c r="E499" s="16"/>
      <c r="F499" s="19"/>
      <c r="G499" s="11"/>
      <c r="H499" s="17">
        <v>1</v>
      </c>
      <c r="I499" s="13"/>
    </row>
    <row r="500" spans="1:9" ht="47.25" outlineLevel="2" x14ac:dyDescent="0.25">
      <c r="A500" s="74" t="str">
        <f t="shared" si="22"/>
        <v>7.2.68.</v>
      </c>
      <c r="B500" s="50" t="s">
        <v>460</v>
      </c>
      <c r="C500" s="16" t="s">
        <v>461</v>
      </c>
      <c r="D500" s="16" t="s">
        <v>3134</v>
      </c>
      <c r="E500" s="16"/>
      <c r="F500" s="19"/>
      <c r="G500" s="11"/>
      <c r="H500" s="17">
        <v>1</v>
      </c>
      <c r="I500" s="13"/>
    </row>
    <row r="501" spans="1:9" ht="47.25" outlineLevel="2" x14ac:dyDescent="0.25">
      <c r="A501" s="74" t="str">
        <f t="shared" si="22"/>
        <v>7.2.69.</v>
      </c>
      <c r="B501" s="50" t="s">
        <v>462</v>
      </c>
      <c r="C501" s="16" t="s">
        <v>463</v>
      </c>
      <c r="D501" s="16" t="s">
        <v>3134</v>
      </c>
      <c r="E501" s="16"/>
      <c r="F501" s="19"/>
      <c r="G501" s="11"/>
      <c r="H501" s="17">
        <v>1</v>
      </c>
      <c r="I501" s="13"/>
    </row>
    <row r="502" spans="1:9" ht="47.25" outlineLevel="2" x14ac:dyDescent="0.25">
      <c r="A502" s="74" t="str">
        <f t="shared" si="22"/>
        <v>7.2.70.</v>
      </c>
      <c r="B502" s="50" t="s">
        <v>462</v>
      </c>
      <c r="C502" s="16" t="s">
        <v>464</v>
      </c>
      <c r="D502" s="16" t="s">
        <v>3134</v>
      </c>
      <c r="E502" s="16"/>
      <c r="F502" s="19"/>
      <c r="G502" s="11"/>
      <c r="H502" s="17">
        <v>1</v>
      </c>
      <c r="I502" s="13"/>
    </row>
    <row r="503" spans="1:9" ht="47.25" outlineLevel="2" x14ac:dyDescent="0.25">
      <c r="A503" s="74" t="str">
        <f t="shared" si="22"/>
        <v>7.2.71.</v>
      </c>
      <c r="B503" s="50" t="s">
        <v>465</v>
      </c>
      <c r="C503" s="16" t="s">
        <v>466</v>
      </c>
      <c r="D503" s="16" t="s">
        <v>3134</v>
      </c>
      <c r="E503" s="16"/>
      <c r="F503" s="19"/>
      <c r="G503" s="11"/>
      <c r="H503" s="17">
        <v>1</v>
      </c>
      <c r="I503" s="13"/>
    </row>
    <row r="504" spans="1:9" ht="47.25" outlineLevel="2" x14ac:dyDescent="0.25">
      <c r="A504" s="74" t="str">
        <f t="shared" si="22"/>
        <v>7.2.72.</v>
      </c>
      <c r="B504" s="50" t="s">
        <v>467</v>
      </c>
      <c r="C504" s="16" t="s">
        <v>468</v>
      </c>
      <c r="D504" s="16" t="s">
        <v>3134</v>
      </c>
      <c r="E504" s="16"/>
      <c r="F504" s="19"/>
      <c r="G504" s="11"/>
      <c r="H504" s="17">
        <v>1</v>
      </c>
      <c r="I504" s="13"/>
    </row>
    <row r="505" spans="1:9" ht="47.25" outlineLevel="2" x14ac:dyDescent="0.25">
      <c r="A505" s="74" t="str">
        <f t="shared" si="22"/>
        <v>7.2.73.</v>
      </c>
      <c r="B505" s="50" t="s">
        <v>469</v>
      </c>
      <c r="C505" s="16" t="s">
        <v>470</v>
      </c>
      <c r="D505" s="16" t="s">
        <v>3134</v>
      </c>
      <c r="E505" s="16"/>
      <c r="F505" s="19"/>
      <c r="G505" s="11"/>
      <c r="H505" s="17">
        <v>1</v>
      </c>
      <c r="I505" s="13"/>
    </row>
    <row r="506" spans="1:9" ht="47.25" outlineLevel="2" x14ac:dyDescent="0.25">
      <c r="A506" s="74" t="str">
        <f t="shared" si="22"/>
        <v>7.2.74.</v>
      </c>
      <c r="B506" s="50" t="s">
        <v>471</v>
      </c>
      <c r="C506" s="16" t="s">
        <v>472</v>
      </c>
      <c r="D506" s="16" t="s">
        <v>3134</v>
      </c>
      <c r="E506" s="16"/>
      <c r="F506" s="19"/>
      <c r="G506" s="11"/>
      <c r="H506" s="17">
        <v>1</v>
      </c>
      <c r="I506" s="13"/>
    </row>
    <row r="507" spans="1:9" ht="47.25" outlineLevel="2" x14ac:dyDescent="0.25">
      <c r="A507" s="74" t="str">
        <f t="shared" si="22"/>
        <v>7.2.75.</v>
      </c>
      <c r="B507" s="50" t="s">
        <v>471</v>
      </c>
      <c r="C507" s="16" t="s">
        <v>473</v>
      </c>
      <c r="D507" s="16" t="s">
        <v>3134</v>
      </c>
      <c r="E507" s="16"/>
      <c r="F507" s="19"/>
      <c r="G507" s="11"/>
      <c r="H507" s="17">
        <v>1</v>
      </c>
      <c r="I507" s="13"/>
    </row>
    <row r="508" spans="1:9" ht="15.75" outlineLevel="1" x14ac:dyDescent="0.25">
      <c r="A508" s="74" t="s">
        <v>3635</v>
      </c>
      <c r="B508" s="49" t="s">
        <v>104</v>
      </c>
      <c r="C508" s="14"/>
      <c r="D508" s="14"/>
      <c r="E508" s="14"/>
      <c r="F508" s="18"/>
      <c r="G508" s="11"/>
      <c r="I508" s="13"/>
    </row>
    <row r="509" spans="1:9" ht="47.25" outlineLevel="2" x14ac:dyDescent="0.25">
      <c r="A509" s="74" t="str">
        <f>"7.3."&amp;ROW(A1)&amp;"."</f>
        <v>7.3.1.</v>
      </c>
      <c r="B509" s="50" t="s">
        <v>474</v>
      </c>
      <c r="C509" s="16" t="s">
        <v>475</v>
      </c>
      <c r="D509" s="16" t="s">
        <v>3134</v>
      </c>
      <c r="E509" s="16"/>
      <c r="F509" s="19"/>
      <c r="G509" s="11"/>
      <c r="H509" s="17">
        <v>1</v>
      </c>
      <c r="I509" s="13"/>
    </row>
    <row r="510" spans="1:9" ht="47.25" outlineLevel="2" x14ac:dyDescent="0.25">
      <c r="A510" s="74" t="str">
        <f>"7.3."&amp;ROW(A2)&amp;"."</f>
        <v>7.3.2.</v>
      </c>
      <c r="B510" s="50" t="s">
        <v>476</v>
      </c>
      <c r="C510" s="16" t="s">
        <v>477</v>
      </c>
      <c r="D510" s="16" t="s">
        <v>3134</v>
      </c>
      <c r="E510" s="16"/>
      <c r="F510" s="19"/>
      <c r="G510" s="11"/>
      <c r="H510" s="17">
        <v>1</v>
      </c>
      <c r="I510" s="13"/>
    </row>
    <row r="511" spans="1:9" ht="47.25" outlineLevel="2" x14ac:dyDescent="0.25">
      <c r="A511" s="74" t="str">
        <f>"7.3."&amp;ROW(A3)&amp;"."</f>
        <v>7.3.3.</v>
      </c>
      <c r="B511" s="50" t="s">
        <v>478</v>
      </c>
      <c r="C511" s="16" t="s">
        <v>479</v>
      </c>
      <c r="D511" s="16" t="s">
        <v>3134</v>
      </c>
      <c r="E511" s="16"/>
      <c r="F511" s="19"/>
      <c r="G511" s="11"/>
      <c r="H511" s="17">
        <v>1</v>
      </c>
      <c r="I511" s="13"/>
    </row>
    <row r="512" spans="1:9" ht="47.25" outlineLevel="2" x14ac:dyDescent="0.25">
      <c r="A512" s="74" t="str">
        <f>"7.3."&amp;ROW(A4)&amp;"."</f>
        <v>7.3.4.</v>
      </c>
      <c r="B512" s="50" t="s">
        <v>480</v>
      </c>
      <c r="C512" s="16" t="s">
        <v>481</v>
      </c>
      <c r="D512" s="16" t="s">
        <v>3134</v>
      </c>
      <c r="E512" s="16"/>
      <c r="F512" s="19"/>
      <c r="G512" s="11"/>
      <c r="H512" s="17">
        <v>1</v>
      </c>
      <c r="I512" s="13"/>
    </row>
    <row r="513" spans="1:9" ht="47.25" outlineLevel="2" x14ac:dyDescent="0.25">
      <c r="A513" s="74" t="str">
        <f>"7.3."&amp;ROW(A5)&amp;"."</f>
        <v>7.3.5.</v>
      </c>
      <c r="B513" s="50" t="s">
        <v>482</v>
      </c>
      <c r="C513" s="16" t="s">
        <v>483</v>
      </c>
      <c r="D513" s="16" t="s">
        <v>3134</v>
      </c>
      <c r="E513" s="16"/>
      <c r="F513" s="19"/>
      <c r="G513" s="11"/>
      <c r="H513" s="17">
        <v>1</v>
      </c>
      <c r="I513" s="13"/>
    </row>
    <row r="514" spans="1:9" ht="15.75" outlineLevel="1" x14ac:dyDescent="0.25">
      <c r="A514" s="74" t="s">
        <v>3636</v>
      </c>
      <c r="B514" s="49" t="s">
        <v>58</v>
      </c>
      <c r="C514" s="14"/>
      <c r="D514" s="14"/>
      <c r="E514" s="14"/>
      <c r="F514" s="15">
        <v>40864751.439999998</v>
      </c>
      <c r="G514" s="11"/>
      <c r="I514" s="13"/>
    </row>
    <row r="515" spans="1:9" ht="47.25" outlineLevel="2" x14ac:dyDescent="0.25">
      <c r="A515" s="74" t="str">
        <f>"7.4."&amp;ROW(A1)&amp;"."</f>
        <v>7.4.1.</v>
      </c>
      <c r="B515" s="50" t="s">
        <v>3270</v>
      </c>
      <c r="C515" s="16" t="s">
        <v>484</v>
      </c>
      <c r="D515" s="16" t="s">
        <v>3134</v>
      </c>
      <c r="E515" s="16"/>
      <c r="F515" s="19"/>
      <c r="G515" s="11"/>
      <c r="H515" s="17">
        <v>1</v>
      </c>
      <c r="I515" s="13"/>
    </row>
    <row r="516" spans="1:9" ht="47.25" outlineLevel="2" x14ac:dyDescent="0.25">
      <c r="A516" s="74" t="str">
        <f>"7.4."&amp;ROW(A2)&amp;"."</f>
        <v>7.4.2.</v>
      </c>
      <c r="B516" s="50" t="s">
        <v>3271</v>
      </c>
      <c r="C516" s="16" t="s">
        <v>485</v>
      </c>
      <c r="D516" s="16" t="s">
        <v>3134</v>
      </c>
      <c r="E516" s="16"/>
      <c r="F516" s="19"/>
      <c r="G516" s="11"/>
      <c r="H516" s="17">
        <v>1</v>
      </c>
      <c r="I516" s="13"/>
    </row>
    <row r="517" spans="1:9" ht="47.25" outlineLevel="2" x14ac:dyDescent="0.25">
      <c r="A517" s="74" t="str">
        <f>"7.4."&amp;ROW(A3)&amp;"."</f>
        <v>7.4.3.</v>
      </c>
      <c r="B517" s="50" t="s">
        <v>486</v>
      </c>
      <c r="C517" s="16" t="s">
        <v>487</v>
      </c>
      <c r="D517" s="16" t="s">
        <v>3134</v>
      </c>
      <c r="E517" s="16"/>
      <c r="F517" s="19"/>
      <c r="G517" s="11"/>
      <c r="H517" s="17">
        <v>1</v>
      </c>
      <c r="I517" s="13"/>
    </row>
    <row r="518" spans="1:9" ht="47.25" outlineLevel="2" x14ac:dyDescent="0.25">
      <c r="A518" s="74" t="str">
        <f>"7.4."&amp;ROW(A4)&amp;"."</f>
        <v>7.4.4.</v>
      </c>
      <c r="B518" s="50" t="s">
        <v>488</v>
      </c>
      <c r="C518" s="16" t="s">
        <v>489</v>
      </c>
      <c r="D518" s="16" t="s">
        <v>3134</v>
      </c>
      <c r="E518" s="16"/>
      <c r="F518" s="19"/>
      <c r="G518" s="11"/>
      <c r="H518" s="17">
        <v>1</v>
      </c>
      <c r="I518" s="13"/>
    </row>
    <row r="519" spans="1:9" ht="47.25" outlineLevel="2" x14ac:dyDescent="0.25">
      <c r="A519" s="74" t="str">
        <f>"7.4."&amp;ROW(A5)&amp;"."</f>
        <v>7.4.5.</v>
      </c>
      <c r="B519" s="50" t="s">
        <v>490</v>
      </c>
      <c r="C519" s="16" t="s">
        <v>491</v>
      </c>
      <c r="D519" s="16" t="s">
        <v>3134</v>
      </c>
      <c r="E519" s="16"/>
      <c r="F519" s="19"/>
      <c r="G519" s="77" t="s">
        <v>356</v>
      </c>
      <c r="H519" s="17">
        <v>1</v>
      </c>
      <c r="I519" s="13"/>
    </row>
    <row r="520" spans="1:9" ht="47.25" outlineLevel="2" x14ac:dyDescent="0.25">
      <c r="A520" s="74" t="str">
        <f t="shared" ref="A520:A531" si="23">"7.4."&amp;ROW(A8)&amp;"."</f>
        <v>7.4.8.</v>
      </c>
      <c r="B520" s="50" t="s">
        <v>492</v>
      </c>
      <c r="C520" s="16" t="s">
        <v>493</v>
      </c>
      <c r="D520" s="16" t="s">
        <v>3134</v>
      </c>
      <c r="E520" s="16"/>
      <c r="F520" s="19"/>
      <c r="G520" s="77" t="s">
        <v>356</v>
      </c>
      <c r="H520" s="17">
        <v>1</v>
      </c>
      <c r="I520" s="13"/>
    </row>
    <row r="521" spans="1:9" ht="47.25" outlineLevel="2" x14ac:dyDescent="0.25">
      <c r="A521" s="74" t="str">
        <f t="shared" si="23"/>
        <v>7.4.9.</v>
      </c>
      <c r="B521" s="50" t="s">
        <v>494</v>
      </c>
      <c r="C521" s="16" t="s">
        <v>495</v>
      </c>
      <c r="D521" s="16" t="s">
        <v>3134</v>
      </c>
      <c r="E521" s="16"/>
      <c r="F521" s="17">
        <v>3881797.98</v>
      </c>
      <c r="G521" s="77" t="s">
        <v>350</v>
      </c>
      <c r="H521" s="17">
        <v>1</v>
      </c>
      <c r="I521" s="43"/>
    </row>
    <row r="522" spans="1:9" ht="47.25" outlineLevel="2" x14ac:dyDescent="0.25">
      <c r="A522" s="74" t="str">
        <f t="shared" si="23"/>
        <v>7.4.10.</v>
      </c>
      <c r="B522" s="50" t="s">
        <v>3272</v>
      </c>
      <c r="C522" s="16" t="s">
        <v>496</v>
      </c>
      <c r="D522" s="16" t="s">
        <v>3134</v>
      </c>
      <c r="E522" s="16"/>
      <c r="F522" s="19"/>
      <c r="G522" s="78"/>
      <c r="H522" s="17">
        <v>1</v>
      </c>
      <c r="I522" s="13"/>
    </row>
    <row r="523" spans="1:9" ht="47.25" outlineLevel="2" x14ac:dyDescent="0.25">
      <c r="A523" s="74" t="str">
        <f t="shared" si="23"/>
        <v>7.4.11.</v>
      </c>
      <c r="B523" s="50" t="s">
        <v>3273</v>
      </c>
      <c r="C523" s="16" t="s">
        <v>497</v>
      </c>
      <c r="D523" s="16" t="s">
        <v>3134</v>
      </c>
      <c r="E523" s="16"/>
      <c r="F523" s="19"/>
      <c r="G523" s="78"/>
      <c r="H523" s="17">
        <v>1</v>
      </c>
      <c r="I523" s="13"/>
    </row>
    <row r="524" spans="1:9" ht="47.25" outlineLevel="2" x14ac:dyDescent="0.25">
      <c r="A524" s="74" t="str">
        <f t="shared" si="23"/>
        <v>7.4.12.</v>
      </c>
      <c r="B524" s="50" t="s">
        <v>498</v>
      </c>
      <c r="C524" s="16" t="s">
        <v>499</v>
      </c>
      <c r="D524" s="16" t="s">
        <v>3134</v>
      </c>
      <c r="E524" s="16"/>
      <c r="F524" s="19"/>
      <c r="G524" s="77" t="s">
        <v>356</v>
      </c>
      <c r="H524" s="17">
        <v>1</v>
      </c>
      <c r="I524" s="13"/>
    </row>
    <row r="525" spans="1:9" ht="47.25" outlineLevel="2" x14ac:dyDescent="0.25">
      <c r="A525" s="74" t="str">
        <f t="shared" si="23"/>
        <v>7.4.13.</v>
      </c>
      <c r="B525" s="50" t="s">
        <v>500</v>
      </c>
      <c r="C525" s="16" t="s">
        <v>501</v>
      </c>
      <c r="D525" s="16" t="s">
        <v>3134</v>
      </c>
      <c r="E525" s="16"/>
      <c r="F525" s="19"/>
      <c r="G525" s="78"/>
      <c r="H525" s="17">
        <v>1</v>
      </c>
      <c r="I525" s="13"/>
    </row>
    <row r="526" spans="1:9" ht="47.25" outlineLevel="2" x14ac:dyDescent="0.25">
      <c r="A526" s="74" t="str">
        <f t="shared" si="23"/>
        <v>7.4.14.</v>
      </c>
      <c r="B526" s="50" t="s">
        <v>3274</v>
      </c>
      <c r="C526" s="16" t="s">
        <v>502</v>
      </c>
      <c r="D526" s="16" t="s">
        <v>3134</v>
      </c>
      <c r="E526" s="16"/>
      <c r="F526" s="19"/>
      <c r="G526" s="77" t="s">
        <v>356</v>
      </c>
      <c r="H526" s="17">
        <v>1</v>
      </c>
      <c r="I526" s="13"/>
    </row>
    <row r="527" spans="1:9" ht="47.25" outlineLevel="2" x14ac:dyDescent="0.25">
      <c r="A527" s="74" t="str">
        <f t="shared" si="23"/>
        <v>7.4.15.</v>
      </c>
      <c r="B527" s="50" t="s">
        <v>503</v>
      </c>
      <c r="C527" s="16" t="s">
        <v>504</v>
      </c>
      <c r="D527" s="16" t="s">
        <v>3134</v>
      </c>
      <c r="E527" s="16"/>
      <c r="F527" s="19"/>
      <c r="G527" s="11"/>
      <c r="H527" s="17">
        <v>1</v>
      </c>
      <c r="I527" s="13"/>
    </row>
    <row r="528" spans="1:9" ht="47.25" outlineLevel="2" x14ac:dyDescent="0.25">
      <c r="A528" s="74" t="str">
        <f t="shared" si="23"/>
        <v>7.4.16.</v>
      </c>
      <c r="B528" s="50" t="s">
        <v>505</v>
      </c>
      <c r="C528" s="16" t="s">
        <v>506</v>
      </c>
      <c r="D528" s="16" t="s">
        <v>3134</v>
      </c>
      <c r="E528" s="16"/>
      <c r="F528" s="19"/>
      <c r="G528" s="77" t="s">
        <v>507</v>
      </c>
      <c r="H528" s="17">
        <v>1</v>
      </c>
      <c r="I528" s="13"/>
    </row>
    <row r="529" spans="1:9" ht="47.25" outlineLevel="2" x14ac:dyDescent="0.25">
      <c r="A529" s="74" t="str">
        <f t="shared" si="23"/>
        <v>7.4.17.</v>
      </c>
      <c r="B529" s="50" t="s">
        <v>508</v>
      </c>
      <c r="C529" s="16" t="s">
        <v>509</v>
      </c>
      <c r="D529" s="16" t="s">
        <v>3134</v>
      </c>
      <c r="E529" s="16"/>
      <c r="F529" s="19"/>
      <c r="G529" s="77" t="s">
        <v>510</v>
      </c>
      <c r="H529" s="17">
        <v>1</v>
      </c>
      <c r="I529" s="13"/>
    </row>
    <row r="530" spans="1:9" ht="47.25" outlineLevel="2" x14ac:dyDescent="0.25">
      <c r="A530" s="74" t="str">
        <f t="shared" si="23"/>
        <v>7.4.18.</v>
      </c>
      <c r="B530" s="50" t="s">
        <v>3275</v>
      </c>
      <c r="C530" s="16" t="s">
        <v>511</v>
      </c>
      <c r="D530" s="16" t="s">
        <v>3134</v>
      </c>
      <c r="E530" s="16"/>
      <c r="F530" s="17">
        <v>8927332.9700000007</v>
      </c>
      <c r="G530" s="77" t="s">
        <v>350</v>
      </c>
      <c r="H530" s="17">
        <v>1</v>
      </c>
      <c r="I530" s="43"/>
    </row>
    <row r="531" spans="1:9" ht="47.25" outlineLevel="2" x14ac:dyDescent="0.25">
      <c r="A531" s="74" t="str">
        <f t="shared" si="23"/>
        <v>7.4.19.</v>
      </c>
      <c r="B531" s="50" t="s">
        <v>3276</v>
      </c>
      <c r="C531" s="16" t="s">
        <v>512</v>
      </c>
      <c r="D531" s="16" t="s">
        <v>3134</v>
      </c>
      <c r="E531" s="16"/>
      <c r="F531" s="17">
        <v>28055620.489999998</v>
      </c>
      <c r="G531" s="77" t="s">
        <v>350</v>
      </c>
      <c r="H531" s="17">
        <v>1</v>
      </c>
      <c r="I531" s="43"/>
    </row>
    <row r="532" spans="1:9" ht="31.5" outlineLevel="1" x14ac:dyDescent="0.25">
      <c r="A532" s="74" t="s">
        <v>3637</v>
      </c>
      <c r="B532" s="49" t="s">
        <v>3082</v>
      </c>
      <c r="C532" s="16"/>
      <c r="D532" s="16"/>
      <c r="E532" s="14"/>
      <c r="F532" s="17"/>
      <c r="G532" s="11"/>
      <c r="I532" s="13"/>
    </row>
    <row r="533" spans="1:9" ht="47.25" outlineLevel="2" x14ac:dyDescent="0.25">
      <c r="A533" s="74" t="str">
        <f>"7.5."&amp;ROW(A1)&amp;"."</f>
        <v>7.5.1.</v>
      </c>
      <c r="B533" s="50" t="s">
        <v>2009</v>
      </c>
      <c r="C533" s="16" t="s">
        <v>2010</v>
      </c>
      <c r="D533" s="16" t="s">
        <v>3134</v>
      </c>
      <c r="E533" s="16" t="s">
        <v>3278</v>
      </c>
      <c r="F533" s="14"/>
      <c r="G533" s="11"/>
      <c r="H533" s="17">
        <v>1</v>
      </c>
      <c r="I533" s="13"/>
    </row>
    <row r="534" spans="1:9" ht="47.25" outlineLevel="2" x14ac:dyDescent="0.25">
      <c r="A534" s="74" t="str">
        <f>"7.5."&amp;ROW(A2)&amp;"."</f>
        <v>7.5.2.</v>
      </c>
      <c r="B534" s="50" t="s">
        <v>3277</v>
      </c>
      <c r="C534" s="16" t="s">
        <v>2011</v>
      </c>
      <c r="D534" s="16" t="s">
        <v>3134</v>
      </c>
      <c r="E534" s="16" t="s">
        <v>3279</v>
      </c>
      <c r="F534" s="14"/>
      <c r="G534" s="11"/>
      <c r="H534" s="17">
        <v>2</v>
      </c>
      <c r="I534" s="13"/>
    </row>
    <row r="535" spans="1:9" ht="47.25" outlineLevel="2" x14ac:dyDescent="0.25">
      <c r="A535" s="74" t="str">
        <f>"7.5."&amp;ROW(A3)&amp;"."</f>
        <v>7.5.3.</v>
      </c>
      <c r="B535" s="50" t="s">
        <v>1762</v>
      </c>
      <c r="C535" s="16" t="s">
        <v>1763</v>
      </c>
      <c r="D535" s="16" t="s">
        <v>3134</v>
      </c>
      <c r="E535" s="16" t="s">
        <v>3278</v>
      </c>
      <c r="F535" s="14"/>
      <c r="G535" s="11"/>
      <c r="H535" s="17">
        <v>4</v>
      </c>
      <c r="I535" s="13"/>
    </row>
    <row r="536" spans="1:9" ht="47.25" outlineLevel="2" x14ac:dyDescent="0.25">
      <c r="A536" s="74" t="str">
        <f>"7.5."&amp;ROW(A4)&amp;"."</f>
        <v>7.5.4.</v>
      </c>
      <c r="B536" s="50" t="s">
        <v>2012</v>
      </c>
      <c r="C536" s="16" t="s">
        <v>2013</v>
      </c>
      <c r="D536" s="16" t="s">
        <v>3134</v>
      </c>
      <c r="E536" s="16" t="s">
        <v>3278</v>
      </c>
      <c r="F536" s="14"/>
      <c r="G536" s="11"/>
      <c r="H536" s="17">
        <v>2</v>
      </c>
      <c r="I536" s="13"/>
    </row>
    <row r="537" spans="1:9" ht="47.25" outlineLevel="2" x14ac:dyDescent="0.25">
      <c r="A537" s="74" t="str">
        <f>"7.5."&amp;ROW(A5)&amp;"."</f>
        <v>7.5.5.</v>
      </c>
      <c r="B537" s="50" t="s">
        <v>2014</v>
      </c>
      <c r="C537" s="16" t="s">
        <v>2015</v>
      </c>
      <c r="D537" s="16" t="s">
        <v>3134</v>
      </c>
      <c r="E537" s="16" t="s">
        <v>3278</v>
      </c>
      <c r="F537" s="14"/>
      <c r="G537" s="11"/>
      <c r="H537" s="17">
        <v>1</v>
      </c>
      <c r="I537" s="13"/>
    </row>
    <row r="538" spans="1:9" ht="47.25" outlineLevel="2" x14ac:dyDescent="0.25">
      <c r="A538" s="74" t="str">
        <f t="shared" ref="A538:A546" si="24">"7.5."&amp;ROW(A8)&amp;"."</f>
        <v>7.5.8.</v>
      </c>
      <c r="B538" s="50" t="s">
        <v>2016</v>
      </c>
      <c r="C538" s="16" t="s">
        <v>2017</v>
      </c>
      <c r="D538" s="16" t="s">
        <v>3134</v>
      </c>
      <c r="E538" s="16" t="s">
        <v>3279</v>
      </c>
      <c r="F538" s="14"/>
      <c r="G538" s="11"/>
      <c r="H538" s="17">
        <v>2</v>
      </c>
      <c r="I538" s="13"/>
    </row>
    <row r="539" spans="1:9" ht="47.25" outlineLevel="2" x14ac:dyDescent="0.25">
      <c r="A539" s="74" t="str">
        <f t="shared" si="24"/>
        <v>7.5.9.</v>
      </c>
      <c r="B539" s="50" t="s">
        <v>2018</v>
      </c>
      <c r="C539" s="16" t="s">
        <v>2019</v>
      </c>
      <c r="D539" s="16" t="s">
        <v>3134</v>
      </c>
      <c r="E539" s="16" t="s">
        <v>3278</v>
      </c>
      <c r="F539" s="14"/>
      <c r="G539" s="11"/>
      <c r="H539" s="17">
        <v>1</v>
      </c>
      <c r="I539" s="13"/>
    </row>
    <row r="540" spans="1:9" ht="47.25" outlineLevel="2" x14ac:dyDescent="0.25">
      <c r="A540" s="74" t="str">
        <f t="shared" si="24"/>
        <v>7.5.10.</v>
      </c>
      <c r="B540" s="50" t="s">
        <v>2020</v>
      </c>
      <c r="C540" s="16" t="s">
        <v>2021</v>
      </c>
      <c r="D540" s="16" t="s">
        <v>3134</v>
      </c>
      <c r="E540" s="16" t="s">
        <v>3278</v>
      </c>
      <c r="F540" s="14"/>
      <c r="G540" s="11"/>
      <c r="H540" s="17">
        <v>3</v>
      </c>
      <c r="I540" s="13"/>
    </row>
    <row r="541" spans="1:9" ht="47.25" outlineLevel="2" x14ac:dyDescent="0.25">
      <c r="A541" s="74" t="str">
        <f t="shared" si="24"/>
        <v>7.5.11.</v>
      </c>
      <c r="B541" s="50" t="s">
        <v>2022</v>
      </c>
      <c r="C541" s="16" t="s">
        <v>2023</v>
      </c>
      <c r="D541" s="16" t="s">
        <v>3134</v>
      </c>
      <c r="E541" s="16" t="s">
        <v>3279</v>
      </c>
      <c r="F541" s="14"/>
      <c r="G541" s="11"/>
      <c r="H541" s="17">
        <v>2</v>
      </c>
      <c r="I541" s="13"/>
    </row>
    <row r="542" spans="1:9" ht="47.25" outlineLevel="2" x14ac:dyDescent="0.25">
      <c r="A542" s="74" t="str">
        <f t="shared" si="24"/>
        <v>7.5.12.</v>
      </c>
      <c r="B542" s="50" t="s">
        <v>2024</v>
      </c>
      <c r="C542" s="16" t="s">
        <v>2025</v>
      </c>
      <c r="D542" s="16" t="s">
        <v>3134</v>
      </c>
      <c r="E542" s="16" t="s">
        <v>3278</v>
      </c>
      <c r="F542" s="14"/>
      <c r="G542" s="11"/>
      <c r="H542" s="17">
        <v>1</v>
      </c>
      <c r="I542" s="13"/>
    </row>
    <row r="543" spans="1:9" ht="47.25" outlineLevel="2" x14ac:dyDescent="0.25">
      <c r="A543" s="74" t="str">
        <f t="shared" si="24"/>
        <v>7.5.13.</v>
      </c>
      <c r="B543" s="50" t="s">
        <v>2026</v>
      </c>
      <c r="C543" s="16" t="s">
        <v>2027</v>
      </c>
      <c r="D543" s="16" t="s">
        <v>3134</v>
      </c>
      <c r="E543" s="16" t="s">
        <v>3278</v>
      </c>
      <c r="F543" s="14"/>
      <c r="G543" s="11"/>
      <c r="H543" s="17">
        <v>1</v>
      </c>
      <c r="I543" s="13"/>
    </row>
    <row r="544" spans="1:9" ht="47.25" outlineLevel="2" x14ac:dyDescent="0.25">
      <c r="A544" s="74" t="str">
        <f t="shared" si="24"/>
        <v>7.5.14.</v>
      </c>
      <c r="B544" s="50" t="s">
        <v>2028</v>
      </c>
      <c r="C544" s="16" t="s">
        <v>2029</v>
      </c>
      <c r="D544" s="16" t="s">
        <v>3134</v>
      </c>
      <c r="E544" s="16" t="s">
        <v>3280</v>
      </c>
      <c r="F544" s="14"/>
      <c r="G544" s="11"/>
      <c r="H544" s="17">
        <v>1</v>
      </c>
      <c r="I544" s="13"/>
    </row>
    <row r="545" spans="1:9" ht="47.25" outlineLevel="2" x14ac:dyDescent="0.25">
      <c r="A545" s="74" t="str">
        <f t="shared" si="24"/>
        <v>7.5.15.</v>
      </c>
      <c r="B545" s="50" t="s">
        <v>2030</v>
      </c>
      <c r="C545" s="16" t="s">
        <v>2031</v>
      </c>
      <c r="D545" s="16" t="s">
        <v>3134</v>
      </c>
      <c r="E545" s="16" t="s">
        <v>3278</v>
      </c>
      <c r="F545" s="14"/>
      <c r="G545" s="11"/>
      <c r="H545" s="17">
        <v>1</v>
      </c>
      <c r="I545" s="13"/>
    </row>
    <row r="546" spans="1:9" ht="47.25" outlineLevel="2" x14ac:dyDescent="0.25">
      <c r="A546" s="74" t="str">
        <f t="shared" si="24"/>
        <v>7.5.16.</v>
      </c>
      <c r="B546" s="50" t="s">
        <v>2032</v>
      </c>
      <c r="C546" s="16" t="s">
        <v>2033</v>
      </c>
      <c r="D546" s="16" t="s">
        <v>3134</v>
      </c>
      <c r="E546" s="16" t="s">
        <v>3278</v>
      </c>
      <c r="F546" s="14"/>
      <c r="G546" s="11"/>
      <c r="H546" s="17">
        <v>3</v>
      </c>
      <c r="I546" s="13"/>
    </row>
    <row r="547" spans="1:9" ht="47.25" outlineLevel="2" x14ac:dyDescent="0.25">
      <c r="A547" s="74" t="str">
        <f t="shared" ref="A547:A598" si="25">"7.5."&amp;ROW(A17)&amp;"."</f>
        <v>7.5.17.</v>
      </c>
      <c r="B547" s="50" t="s">
        <v>2034</v>
      </c>
      <c r="C547" s="16" t="s">
        <v>2035</v>
      </c>
      <c r="D547" s="16" t="s">
        <v>3134</v>
      </c>
      <c r="E547" s="16" t="s">
        <v>3278</v>
      </c>
      <c r="F547" s="14"/>
      <c r="G547" s="11"/>
      <c r="H547" s="17">
        <v>2</v>
      </c>
      <c r="I547" s="13"/>
    </row>
    <row r="548" spans="1:9" ht="47.25" outlineLevel="2" x14ac:dyDescent="0.25">
      <c r="A548" s="74" t="str">
        <f t="shared" si="25"/>
        <v>7.5.18.</v>
      </c>
      <c r="B548" s="50" t="s">
        <v>2036</v>
      </c>
      <c r="C548" s="16" t="s">
        <v>2037</v>
      </c>
      <c r="D548" s="16" t="s">
        <v>3134</v>
      </c>
      <c r="E548" s="16" t="s">
        <v>3278</v>
      </c>
      <c r="F548" s="14"/>
      <c r="G548" s="11"/>
      <c r="H548" s="17">
        <v>1</v>
      </c>
      <c r="I548" s="13"/>
    </row>
    <row r="549" spans="1:9" ht="47.25" outlineLevel="2" x14ac:dyDescent="0.25">
      <c r="A549" s="74" t="str">
        <f t="shared" si="25"/>
        <v>7.5.19.</v>
      </c>
      <c r="B549" s="50" t="s">
        <v>3272</v>
      </c>
      <c r="C549" s="16" t="s">
        <v>2038</v>
      </c>
      <c r="D549" s="16" t="s">
        <v>3134</v>
      </c>
      <c r="E549" s="16"/>
      <c r="F549" s="14"/>
      <c r="G549" s="11"/>
      <c r="H549" s="17">
        <v>2</v>
      </c>
      <c r="I549" s="13"/>
    </row>
    <row r="550" spans="1:9" ht="47.25" outlineLevel="2" x14ac:dyDescent="0.25">
      <c r="A550" s="74" t="str">
        <f t="shared" si="25"/>
        <v>7.5.20.</v>
      </c>
      <c r="B550" s="50" t="s">
        <v>2039</v>
      </c>
      <c r="C550" s="16" t="s">
        <v>2040</v>
      </c>
      <c r="D550" s="16" t="s">
        <v>3134</v>
      </c>
      <c r="E550" s="16"/>
      <c r="F550" s="14"/>
      <c r="G550" s="11"/>
      <c r="H550" s="17">
        <v>1</v>
      </c>
      <c r="I550" s="13"/>
    </row>
    <row r="551" spans="1:9" ht="47.25" outlineLevel="2" x14ac:dyDescent="0.25">
      <c r="A551" s="74" t="str">
        <f t="shared" si="25"/>
        <v>7.5.21.</v>
      </c>
      <c r="B551" s="50" t="s">
        <v>2041</v>
      </c>
      <c r="C551" s="16" t="s">
        <v>2042</v>
      </c>
      <c r="D551" s="16" t="s">
        <v>3134</v>
      </c>
      <c r="E551" s="16" t="s">
        <v>3278</v>
      </c>
      <c r="F551" s="14"/>
      <c r="G551" s="11"/>
      <c r="H551" s="17">
        <v>1</v>
      </c>
      <c r="I551" s="13"/>
    </row>
    <row r="552" spans="1:9" ht="47.25" outlineLevel="2" x14ac:dyDescent="0.25">
      <c r="A552" s="74" t="str">
        <f t="shared" si="25"/>
        <v>7.5.22.</v>
      </c>
      <c r="B552" s="50" t="s">
        <v>2043</v>
      </c>
      <c r="C552" s="16" t="s">
        <v>2044</v>
      </c>
      <c r="D552" s="16" t="s">
        <v>3134</v>
      </c>
      <c r="E552" s="16" t="s">
        <v>3278</v>
      </c>
      <c r="F552" s="14"/>
      <c r="G552" s="11"/>
      <c r="H552" s="17">
        <v>1</v>
      </c>
      <c r="I552" s="13"/>
    </row>
    <row r="553" spans="1:9" ht="47.25" outlineLevel="2" x14ac:dyDescent="0.25">
      <c r="A553" s="74" t="str">
        <f t="shared" si="25"/>
        <v>7.5.23.</v>
      </c>
      <c r="B553" s="50" t="s">
        <v>2045</v>
      </c>
      <c r="C553" s="16" t="s">
        <v>2046</v>
      </c>
      <c r="D553" s="16" t="s">
        <v>3134</v>
      </c>
      <c r="E553" s="16" t="s">
        <v>3278</v>
      </c>
      <c r="F553" s="14"/>
      <c r="G553" s="11"/>
      <c r="H553" s="17">
        <v>1</v>
      </c>
      <c r="I553" s="13"/>
    </row>
    <row r="554" spans="1:9" ht="47.25" outlineLevel="2" x14ac:dyDescent="0.25">
      <c r="A554" s="74" t="str">
        <f t="shared" si="25"/>
        <v>7.5.24.</v>
      </c>
      <c r="B554" s="50" t="s">
        <v>2047</v>
      </c>
      <c r="C554" s="16" t="s">
        <v>2048</v>
      </c>
      <c r="D554" s="16" t="s">
        <v>3134</v>
      </c>
      <c r="E554" s="16" t="s">
        <v>3278</v>
      </c>
      <c r="F554" s="14"/>
      <c r="G554" s="11"/>
      <c r="H554" s="17">
        <v>1</v>
      </c>
      <c r="I554" s="13"/>
    </row>
    <row r="555" spans="1:9" ht="47.25" outlineLevel="2" x14ac:dyDescent="0.25">
      <c r="A555" s="74" t="str">
        <f t="shared" si="25"/>
        <v>7.5.25.</v>
      </c>
      <c r="B555" s="50" t="s">
        <v>2049</v>
      </c>
      <c r="C555" s="16" t="s">
        <v>2050</v>
      </c>
      <c r="D555" s="16" t="s">
        <v>3134</v>
      </c>
      <c r="E555" s="16" t="s">
        <v>3278</v>
      </c>
      <c r="F555" s="14"/>
      <c r="G555" s="11"/>
      <c r="H555" s="17">
        <v>1</v>
      </c>
      <c r="I555" s="13"/>
    </row>
    <row r="556" spans="1:9" ht="47.25" outlineLevel="2" x14ac:dyDescent="0.25">
      <c r="A556" s="74" t="str">
        <f t="shared" si="25"/>
        <v>7.5.26.</v>
      </c>
      <c r="B556" s="50" t="s">
        <v>2051</v>
      </c>
      <c r="C556" s="16" t="s">
        <v>2052</v>
      </c>
      <c r="D556" s="16" t="s">
        <v>3134</v>
      </c>
      <c r="E556" s="16" t="s">
        <v>3779</v>
      </c>
      <c r="F556" s="14"/>
      <c r="G556" s="11"/>
      <c r="H556" s="17">
        <v>1</v>
      </c>
      <c r="I556" s="13"/>
    </row>
    <row r="557" spans="1:9" ht="47.25" outlineLevel="2" x14ac:dyDescent="0.25">
      <c r="A557" s="74" t="str">
        <f t="shared" si="25"/>
        <v>7.5.27.</v>
      </c>
      <c r="B557" s="50" t="s">
        <v>2053</v>
      </c>
      <c r="C557" s="16" t="s">
        <v>2054</v>
      </c>
      <c r="D557" s="16" t="s">
        <v>3134</v>
      </c>
      <c r="E557" s="16" t="s">
        <v>3278</v>
      </c>
      <c r="F557" s="14"/>
      <c r="G557" s="11"/>
      <c r="H557" s="17">
        <v>1</v>
      </c>
      <c r="I557" s="13"/>
    </row>
    <row r="558" spans="1:9" ht="47.25" outlineLevel="2" x14ac:dyDescent="0.25">
      <c r="A558" s="74" t="str">
        <f t="shared" si="25"/>
        <v>7.5.28.</v>
      </c>
      <c r="B558" s="50" t="s">
        <v>2055</v>
      </c>
      <c r="C558" s="16" t="s">
        <v>2056</v>
      </c>
      <c r="D558" s="16" t="s">
        <v>3134</v>
      </c>
      <c r="E558" s="16" t="s">
        <v>3278</v>
      </c>
      <c r="F558" s="14"/>
      <c r="G558" s="11"/>
      <c r="H558" s="17">
        <v>1</v>
      </c>
      <c r="I558" s="13"/>
    </row>
    <row r="559" spans="1:9" ht="47.25" outlineLevel="2" x14ac:dyDescent="0.25">
      <c r="A559" s="74" t="str">
        <f t="shared" si="25"/>
        <v>7.5.29.</v>
      </c>
      <c r="B559" s="50" t="s">
        <v>2057</v>
      </c>
      <c r="C559" s="16" t="s">
        <v>2058</v>
      </c>
      <c r="D559" s="16" t="s">
        <v>3134</v>
      </c>
      <c r="E559" s="16"/>
      <c r="F559" s="14"/>
      <c r="G559" s="11"/>
      <c r="H559" s="17">
        <v>1</v>
      </c>
      <c r="I559" s="13"/>
    </row>
    <row r="560" spans="1:9" ht="47.25" outlineLevel="2" x14ac:dyDescent="0.25">
      <c r="A560" s="74" t="str">
        <f t="shared" si="25"/>
        <v>7.5.30.</v>
      </c>
      <c r="B560" s="50" t="s">
        <v>2059</v>
      </c>
      <c r="C560" s="16" t="s">
        <v>2060</v>
      </c>
      <c r="D560" s="16" t="s">
        <v>3134</v>
      </c>
      <c r="E560" s="16" t="s">
        <v>3278</v>
      </c>
      <c r="F560" s="14"/>
      <c r="G560" s="11"/>
      <c r="H560" s="17">
        <v>2</v>
      </c>
      <c r="I560" s="13"/>
    </row>
    <row r="561" spans="1:9" ht="47.25" outlineLevel="2" x14ac:dyDescent="0.25">
      <c r="A561" s="74" t="str">
        <f t="shared" si="25"/>
        <v>7.5.31.</v>
      </c>
      <c r="B561" s="50" t="s">
        <v>2061</v>
      </c>
      <c r="C561" s="16" t="s">
        <v>2062</v>
      </c>
      <c r="D561" s="16" t="s">
        <v>3134</v>
      </c>
      <c r="E561" s="16"/>
      <c r="F561" s="14"/>
      <c r="G561" s="11"/>
      <c r="H561" s="17">
        <v>1</v>
      </c>
      <c r="I561" s="13"/>
    </row>
    <row r="562" spans="1:9" ht="47.25" outlineLevel="2" x14ac:dyDescent="0.25">
      <c r="A562" s="74" t="str">
        <f t="shared" si="25"/>
        <v>7.5.32.</v>
      </c>
      <c r="B562" s="50" t="s">
        <v>2063</v>
      </c>
      <c r="C562" s="16" t="s">
        <v>2064</v>
      </c>
      <c r="D562" s="16" t="s">
        <v>3134</v>
      </c>
      <c r="E562" s="16"/>
      <c r="F562" s="14"/>
      <c r="G562" s="11"/>
      <c r="H562" s="17">
        <v>1</v>
      </c>
      <c r="I562" s="13"/>
    </row>
    <row r="563" spans="1:9" ht="47.25" outlineLevel="2" x14ac:dyDescent="0.25">
      <c r="A563" s="74" t="str">
        <f t="shared" si="25"/>
        <v>7.5.33.</v>
      </c>
      <c r="B563" s="50" t="s">
        <v>2065</v>
      </c>
      <c r="C563" s="16" t="s">
        <v>2066</v>
      </c>
      <c r="D563" s="16" t="s">
        <v>3134</v>
      </c>
      <c r="E563" s="16"/>
      <c r="F563" s="14"/>
      <c r="G563" s="11"/>
      <c r="H563" s="17">
        <v>1</v>
      </c>
      <c r="I563" s="13"/>
    </row>
    <row r="564" spans="1:9" ht="47.25" outlineLevel="2" x14ac:dyDescent="0.25">
      <c r="A564" s="74" t="str">
        <f t="shared" si="25"/>
        <v>7.5.34.</v>
      </c>
      <c r="B564" s="50" t="s">
        <v>2067</v>
      </c>
      <c r="C564" s="16" t="s">
        <v>2068</v>
      </c>
      <c r="D564" s="16" t="s">
        <v>3134</v>
      </c>
      <c r="E564" s="16" t="s">
        <v>3278</v>
      </c>
      <c r="F564" s="14"/>
      <c r="G564" s="11"/>
      <c r="H564" s="17">
        <v>1</v>
      </c>
      <c r="I564" s="13"/>
    </row>
    <row r="565" spans="1:9" ht="47.25" outlineLevel="2" x14ac:dyDescent="0.25">
      <c r="A565" s="74" t="str">
        <f t="shared" si="25"/>
        <v>7.5.35.</v>
      </c>
      <c r="B565" s="50" t="s">
        <v>2069</v>
      </c>
      <c r="C565" s="16" t="s">
        <v>2070</v>
      </c>
      <c r="D565" s="16" t="s">
        <v>3134</v>
      </c>
      <c r="E565" s="16" t="s">
        <v>3278</v>
      </c>
      <c r="F565" s="14"/>
      <c r="G565" s="11"/>
      <c r="H565" s="17">
        <v>1</v>
      </c>
      <c r="I565" s="13"/>
    </row>
    <row r="566" spans="1:9" ht="47.25" outlineLevel="2" x14ac:dyDescent="0.25">
      <c r="A566" s="74" t="str">
        <f t="shared" si="25"/>
        <v>7.5.36.</v>
      </c>
      <c r="B566" s="50" t="s">
        <v>2071</v>
      </c>
      <c r="C566" s="16" t="s">
        <v>2072</v>
      </c>
      <c r="D566" s="16" t="s">
        <v>3134</v>
      </c>
      <c r="E566" s="16" t="s">
        <v>3278</v>
      </c>
      <c r="F566" s="14"/>
      <c r="G566" s="11"/>
      <c r="H566" s="17">
        <v>2</v>
      </c>
      <c r="I566" s="13"/>
    </row>
    <row r="567" spans="1:9" ht="47.25" outlineLevel="2" x14ac:dyDescent="0.25">
      <c r="A567" s="74" t="str">
        <f t="shared" si="25"/>
        <v>7.5.37.</v>
      </c>
      <c r="B567" s="50" t="s">
        <v>2073</v>
      </c>
      <c r="C567" s="16" t="s">
        <v>2074</v>
      </c>
      <c r="D567" s="16" t="s">
        <v>3134</v>
      </c>
      <c r="E567" s="16" t="s">
        <v>3278</v>
      </c>
      <c r="F567" s="14"/>
      <c r="G567" s="11"/>
      <c r="H567" s="17">
        <v>2</v>
      </c>
      <c r="I567" s="13"/>
    </row>
    <row r="568" spans="1:9" ht="47.25" outlineLevel="2" x14ac:dyDescent="0.25">
      <c r="A568" s="74" t="str">
        <f t="shared" si="25"/>
        <v>7.5.38.</v>
      </c>
      <c r="B568" s="50" t="s">
        <v>2075</v>
      </c>
      <c r="C568" s="16" t="s">
        <v>2076</v>
      </c>
      <c r="D568" s="16" t="s">
        <v>3134</v>
      </c>
      <c r="E568" s="16" t="s">
        <v>3278</v>
      </c>
      <c r="F568" s="14"/>
      <c r="G568" s="11"/>
      <c r="H568" s="17">
        <v>2</v>
      </c>
      <c r="I568" s="13"/>
    </row>
    <row r="569" spans="1:9" ht="47.25" outlineLevel="2" x14ac:dyDescent="0.25">
      <c r="A569" s="74" t="str">
        <f t="shared" si="25"/>
        <v>7.5.39.</v>
      </c>
      <c r="B569" s="50" t="s">
        <v>2077</v>
      </c>
      <c r="C569" s="16" t="s">
        <v>2078</v>
      </c>
      <c r="D569" s="16" t="s">
        <v>3134</v>
      </c>
      <c r="E569" s="16" t="s">
        <v>3278</v>
      </c>
      <c r="F569" s="14"/>
      <c r="G569" s="11"/>
      <c r="H569" s="17">
        <v>1</v>
      </c>
      <c r="I569" s="13"/>
    </row>
    <row r="570" spans="1:9" ht="47.25" outlineLevel="2" x14ac:dyDescent="0.25">
      <c r="A570" s="74" t="str">
        <f t="shared" si="25"/>
        <v>7.5.40.</v>
      </c>
      <c r="B570" s="50" t="s">
        <v>2079</v>
      </c>
      <c r="C570" s="16" t="s">
        <v>2080</v>
      </c>
      <c r="D570" s="16" t="s">
        <v>3134</v>
      </c>
      <c r="E570" s="16" t="s">
        <v>3278</v>
      </c>
      <c r="F570" s="14"/>
      <c r="G570" s="11"/>
      <c r="H570" s="17">
        <v>1</v>
      </c>
      <c r="I570" s="13"/>
    </row>
    <row r="571" spans="1:9" ht="47.25" outlineLevel="2" x14ac:dyDescent="0.25">
      <c r="A571" s="74" t="str">
        <f t="shared" si="25"/>
        <v>7.5.41.</v>
      </c>
      <c r="B571" s="50" t="s">
        <v>2081</v>
      </c>
      <c r="C571" s="16" t="s">
        <v>2082</v>
      </c>
      <c r="D571" s="16" t="s">
        <v>3134</v>
      </c>
      <c r="E571" s="16" t="s">
        <v>3278</v>
      </c>
      <c r="F571" s="14"/>
      <c r="G571" s="11"/>
      <c r="H571" s="17">
        <v>2</v>
      </c>
      <c r="I571" s="13"/>
    </row>
    <row r="572" spans="1:9" ht="47.25" outlineLevel="2" x14ac:dyDescent="0.25">
      <c r="A572" s="74" t="str">
        <f t="shared" si="25"/>
        <v>7.5.42.</v>
      </c>
      <c r="B572" s="50" t="s">
        <v>2083</v>
      </c>
      <c r="C572" s="16" t="s">
        <v>2084</v>
      </c>
      <c r="D572" s="16" t="s">
        <v>3134</v>
      </c>
      <c r="E572" s="16" t="s">
        <v>3278</v>
      </c>
      <c r="F572" s="14"/>
      <c r="G572" s="11"/>
      <c r="H572" s="17">
        <v>3</v>
      </c>
      <c r="I572" s="13"/>
    </row>
    <row r="573" spans="1:9" ht="47.25" outlineLevel="2" x14ac:dyDescent="0.25">
      <c r="A573" s="74" t="str">
        <f t="shared" si="25"/>
        <v>7.5.43.</v>
      </c>
      <c r="B573" s="50" t="s">
        <v>2085</v>
      </c>
      <c r="C573" s="16" t="s">
        <v>2086</v>
      </c>
      <c r="D573" s="16" t="s">
        <v>3134</v>
      </c>
      <c r="E573" s="16" t="s">
        <v>3278</v>
      </c>
      <c r="F573" s="14"/>
      <c r="G573" s="11"/>
      <c r="H573" s="17">
        <v>1</v>
      </c>
      <c r="I573" s="13"/>
    </row>
    <row r="574" spans="1:9" ht="47.25" outlineLevel="2" x14ac:dyDescent="0.25">
      <c r="A574" s="74" t="str">
        <f t="shared" si="25"/>
        <v>7.5.44.</v>
      </c>
      <c r="B574" s="50" t="s">
        <v>2087</v>
      </c>
      <c r="C574" s="16" t="s">
        <v>2088</v>
      </c>
      <c r="D574" s="16" t="s">
        <v>3134</v>
      </c>
      <c r="E574" s="16" t="s">
        <v>3278</v>
      </c>
      <c r="F574" s="14"/>
      <c r="G574" s="11"/>
      <c r="H574" s="17">
        <v>4</v>
      </c>
      <c r="I574" s="13"/>
    </row>
    <row r="575" spans="1:9" ht="47.25" outlineLevel="2" x14ac:dyDescent="0.25">
      <c r="A575" s="74" t="str">
        <f t="shared" si="25"/>
        <v>7.5.45.</v>
      </c>
      <c r="B575" s="50" t="s">
        <v>2089</v>
      </c>
      <c r="C575" s="16" t="s">
        <v>2090</v>
      </c>
      <c r="D575" s="16" t="s">
        <v>3134</v>
      </c>
      <c r="E575" s="16" t="s">
        <v>3278</v>
      </c>
      <c r="F575" s="14"/>
      <c r="G575" s="11"/>
      <c r="H575" s="17">
        <v>2</v>
      </c>
      <c r="I575" s="13"/>
    </row>
    <row r="576" spans="1:9" ht="47.25" outlineLevel="2" x14ac:dyDescent="0.25">
      <c r="A576" s="74" t="str">
        <f t="shared" si="25"/>
        <v>7.5.46.</v>
      </c>
      <c r="B576" s="50" t="s">
        <v>2091</v>
      </c>
      <c r="C576" s="16" t="s">
        <v>2092</v>
      </c>
      <c r="D576" s="16" t="s">
        <v>3134</v>
      </c>
      <c r="E576" s="16" t="s">
        <v>3278</v>
      </c>
      <c r="F576" s="14"/>
      <c r="G576" s="11"/>
      <c r="H576" s="17">
        <v>15</v>
      </c>
      <c r="I576" s="13"/>
    </row>
    <row r="577" spans="1:9" ht="47.25" outlineLevel="2" x14ac:dyDescent="0.25">
      <c r="A577" s="74" t="str">
        <f t="shared" si="25"/>
        <v>7.5.47.</v>
      </c>
      <c r="B577" s="50" t="s">
        <v>2093</v>
      </c>
      <c r="C577" s="16" t="s">
        <v>2094</v>
      </c>
      <c r="D577" s="16" t="s">
        <v>3134</v>
      </c>
      <c r="E577" s="16" t="s">
        <v>3278</v>
      </c>
      <c r="F577" s="14"/>
      <c r="G577" s="11"/>
      <c r="H577" s="17">
        <v>3</v>
      </c>
      <c r="I577" s="13"/>
    </row>
    <row r="578" spans="1:9" ht="47.25" outlineLevel="2" x14ac:dyDescent="0.25">
      <c r="A578" s="74" t="str">
        <f t="shared" si="25"/>
        <v>7.5.48.</v>
      </c>
      <c r="B578" s="50" t="s">
        <v>2095</v>
      </c>
      <c r="C578" s="16" t="s">
        <v>2096</v>
      </c>
      <c r="D578" s="16" t="s">
        <v>3134</v>
      </c>
      <c r="E578" s="16" t="s">
        <v>3278</v>
      </c>
      <c r="F578" s="14"/>
      <c r="G578" s="11"/>
      <c r="H578" s="17">
        <v>1</v>
      </c>
      <c r="I578" s="13"/>
    </row>
    <row r="579" spans="1:9" ht="47.25" outlineLevel="2" x14ac:dyDescent="0.25">
      <c r="A579" s="74" t="str">
        <f t="shared" si="25"/>
        <v>7.5.49.</v>
      </c>
      <c r="B579" s="50" t="s">
        <v>2097</v>
      </c>
      <c r="C579" s="16" t="s">
        <v>2098</v>
      </c>
      <c r="D579" s="16" t="s">
        <v>3134</v>
      </c>
      <c r="E579" s="16" t="s">
        <v>3278</v>
      </c>
      <c r="F579" s="14"/>
      <c r="G579" s="11"/>
      <c r="H579" s="17">
        <v>28</v>
      </c>
      <c r="I579" s="13"/>
    </row>
    <row r="580" spans="1:9" ht="47.25" outlineLevel="2" x14ac:dyDescent="0.25">
      <c r="A580" s="74" t="str">
        <f t="shared" si="25"/>
        <v>7.5.50.</v>
      </c>
      <c r="B580" s="50" t="s">
        <v>2099</v>
      </c>
      <c r="C580" s="16" t="s">
        <v>2100</v>
      </c>
      <c r="D580" s="16" t="s">
        <v>3134</v>
      </c>
      <c r="E580" s="16" t="s">
        <v>3278</v>
      </c>
      <c r="F580" s="14"/>
      <c r="G580" s="11"/>
      <c r="H580" s="17">
        <v>2</v>
      </c>
      <c r="I580" s="13"/>
    </row>
    <row r="581" spans="1:9" ht="47.25" outlineLevel="2" x14ac:dyDescent="0.25">
      <c r="A581" s="74" t="str">
        <f t="shared" si="25"/>
        <v>7.5.51.</v>
      </c>
      <c r="B581" s="50" t="s">
        <v>1869</v>
      </c>
      <c r="C581" s="16" t="s">
        <v>1870</v>
      </c>
      <c r="D581" s="16" t="s">
        <v>3134</v>
      </c>
      <c r="E581" s="16" t="s">
        <v>3278</v>
      </c>
      <c r="F581" s="14"/>
      <c r="G581" s="11"/>
      <c r="H581" s="17">
        <v>1</v>
      </c>
      <c r="I581" s="13"/>
    </row>
    <row r="582" spans="1:9" ht="47.25" outlineLevel="2" x14ac:dyDescent="0.25">
      <c r="A582" s="74" t="str">
        <f t="shared" si="25"/>
        <v>7.5.52.</v>
      </c>
      <c r="B582" s="50" t="s">
        <v>1871</v>
      </c>
      <c r="C582" s="16" t="s">
        <v>1872</v>
      </c>
      <c r="D582" s="16" t="s">
        <v>3134</v>
      </c>
      <c r="E582" s="16" t="s">
        <v>3278</v>
      </c>
      <c r="F582" s="14"/>
      <c r="G582" s="11"/>
      <c r="H582" s="17">
        <v>2</v>
      </c>
      <c r="I582" s="13"/>
    </row>
    <row r="583" spans="1:9" ht="47.25" outlineLevel="2" x14ac:dyDescent="0.25">
      <c r="A583" s="74" t="str">
        <f t="shared" si="25"/>
        <v>7.5.53.</v>
      </c>
      <c r="B583" s="50" t="s">
        <v>2101</v>
      </c>
      <c r="C583" s="16" t="s">
        <v>2102</v>
      </c>
      <c r="D583" s="16" t="s">
        <v>3134</v>
      </c>
      <c r="E583" s="16" t="s">
        <v>3278</v>
      </c>
      <c r="F583" s="14"/>
      <c r="G583" s="11"/>
      <c r="H583" s="17">
        <v>2</v>
      </c>
      <c r="I583" s="13"/>
    </row>
    <row r="584" spans="1:9" ht="47.25" outlineLevel="2" x14ac:dyDescent="0.25">
      <c r="A584" s="74" t="str">
        <f t="shared" si="25"/>
        <v>7.5.54.</v>
      </c>
      <c r="B584" s="50" t="s">
        <v>2103</v>
      </c>
      <c r="C584" s="16" t="s">
        <v>2104</v>
      </c>
      <c r="D584" s="16" t="s">
        <v>3134</v>
      </c>
      <c r="E584" s="16" t="s">
        <v>3278</v>
      </c>
      <c r="F584" s="14"/>
      <c r="G584" s="11"/>
      <c r="H584" s="17">
        <v>3</v>
      </c>
      <c r="I584" s="13"/>
    </row>
    <row r="585" spans="1:9" ht="47.25" outlineLevel="2" x14ac:dyDescent="0.25">
      <c r="A585" s="74" t="str">
        <f t="shared" si="25"/>
        <v>7.5.55.</v>
      </c>
      <c r="B585" s="50" t="s">
        <v>1877</v>
      </c>
      <c r="C585" s="16" t="s">
        <v>1878</v>
      </c>
      <c r="D585" s="16" t="s">
        <v>3134</v>
      </c>
      <c r="E585" s="16" t="s">
        <v>3278</v>
      </c>
      <c r="F585" s="14"/>
      <c r="G585" s="11"/>
      <c r="H585" s="17">
        <v>1</v>
      </c>
      <c r="I585" s="13"/>
    </row>
    <row r="586" spans="1:9" ht="47.25" outlineLevel="2" x14ac:dyDescent="0.25">
      <c r="A586" s="74" t="str">
        <f t="shared" si="25"/>
        <v>7.5.56.</v>
      </c>
      <c r="B586" s="50" t="s">
        <v>1996</v>
      </c>
      <c r="C586" s="16" t="s">
        <v>1997</v>
      </c>
      <c r="D586" s="16" t="s">
        <v>3134</v>
      </c>
      <c r="E586" s="16"/>
      <c r="F586" s="14"/>
      <c r="G586" s="11"/>
      <c r="H586" s="17">
        <v>1</v>
      </c>
      <c r="I586" s="13"/>
    </row>
    <row r="587" spans="1:9" ht="47.25" outlineLevel="2" x14ac:dyDescent="0.25">
      <c r="A587" s="74" t="str">
        <f t="shared" si="25"/>
        <v>7.5.57.</v>
      </c>
      <c r="B587" s="50" t="s">
        <v>2105</v>
      </c>
      <c r="C587" s="16" t="s">
        <v>2106</v>
      </c>
      <c r="D587" s="16" t="s">
        <v>3134</v>
      </c>
      <c r="E587" s="16" t="s">
        <v>3278</v>
      </c>
      <c r="F587" s="14"/>
      <c r="G587" s="11"/>
      <c r="H587" s="17">
        <v>1</v>
      </c>
      <c r="I587" s="13"/>
    </row>
    <row r="588" spans="1:9" ht="47.25" outlineLevel="2" x14ac:dyDescent="0.25">
      <c r="A588" s="74" t="str">
        <f t="shared" si="25"/>
        <v>7.5.58.</v>
      </c>
      <c r="B588" s="50" t="s">
        <v>2107</v>
      </c>
      <c r="C588" s="16" t="s">
        <v>2108</v>
      </c>
      <c r="D588" s="16" t="s">
        <v>3134</v>
      </c>
      <c r="E588" s="16" t="s">
        <v>3278</v>
      </c>
      <c r="F588" s="14"/>
      <c r="G588" s="11"/>
      <c r="H588" s="17">
        <v>1</v>
      </c>
      <c r="I588" s="13"/>
    </row>
    <row r="589" spans="1:9" ht="47.25" outlineLevel="2" x14ac:dyDescent="0.25">
      <c r="A589" s="74" t="str">
        <f t="shared" si="25"/>
        <v>7.5.59.</v>
      </c>
      <c r="B589" s="50" t="s">
        <v>2109</v>
      </c>
      <c r="C589" s="16" t="s">
        <v>2110</v>
      </c>
      <c r="D589" s="16" t="s">
        <v>3134</v>
      </c>
      <c r="E589" s="16" t="s">
        <v>3278</v>
      </c>
      <c r="F589" s="14"/>
      <c r="G589" s="11"/>
      <c r="H589" s="17">
        <v>2</v>
      </c>
      <c r="I589" s="13"/>
    </row>
    <row r="590" spans="1:9" ht="47.25" outlineLevel="2" x14ac:dyDescent="0.25">
      <c r="A590" s="74" t="str">
        <f t="shared" si="25"/>
        <v>7.5.60.</v>
      </c>
      <c r="B590" s="50" t="s">
        <v>2111</v>
      </c>
      <c r="C590" s="16" t="s">
        <v>2112</v>
      </c>
      <c r="D590" s="16" t="s">
        <v>3134</v>
      </c>
      <c r="E590" s="16" t="s">
        <v>3278</v>
      </c>
      <c r="F590" s="14"/>
      <c r="G590" s="11"/>
      <c r="H590" s="17">
        <v>2</v>
      </c>
      <c r="I590" s="13"/>
    </row>
    <row r="591" spans="1:9" ht="47.25" outlineLevel="2" x14ac:dyDescent="0.25">
      <c r="A591" s="74" t="str">
        <f t="shared" si="25"/>
        <v>7.5.61.</v>
      </c>
      <c r="B591" s="50" t="s">
        <v>3283</v>
      </c>
      <c r="C591" s="16" t="s">
        <v>2113</v>
      </c>
      <c r="D591" s="16" t="s">
        <v>3134</v>
      </c>
      <c r="E591" s="16" t="s">
        <v>3278</v>
      </c>
      <c r="F591" s="14"/>
      <c r="G591" s="11"/>
      <c r="H591" s="17">
        <v>1</v>
      </c>
      <c r="I591" s="13"/>
    </row>
    <row r="592" spans="1:9" ht="47.25" outlineLevel="2" x14ac:dyDescent="0.25">
      <c r="A592" s="74" t="str">
        <f t="shared" si="25"/>
        <v>7.5.62.</v>
      </c>
      <c r="B592" s="50" t="s">
        <v>2114</v>
      </c>
      <c r="C592" s="16" t="s">
        <v>2115</v>
      </c>
      <c r="D592" s="16" t="s">
        <v>3134</v>
      </c>
      <c r="E592" s="16" t="s">
        <v>3278</v>
      </c>
      <c r="F592" s="14"/>
      <c r="G592" s="11"/>
      <c r="H592" s="17">
        <v>3</v>
      </c>
      <c r="I592" s="13"/>
    </row>
    <row r="593" spans="1:9" ht="47.25" outlineLevel="2" x14ac:dyDescent="0.25">
      <c r="A593" s="74" t="str">
        <f t="shared" si="25"/>
        <v>7.5.63.</v>
      </c>
      <c r="B593" s="50" t="s">
        <v>2116</v>
      </c>
      <c r="C593" s="16" t="s">
        <v>2117</v>
      </c>
      <c r="D593" s="16" t="s">
        <v>3134</v>
      </c>
      <c r="E593" s="16" t="s">
        <v>3278</v>
      </c>
      <c r="F593" s="14"/>
      <c r="G593" s="11"/>
      <c r="H593" s="17">
        <v>1</v>
      </c>
      <c r="I593" s="13"/>
    </row>
    <row r="594" spans="1:9" ht="47.25" outlineLevel="2" x14ac:dyDescent="0.25">
      <c r="A594" s="74" t="str">
        <f t="shared" si="25"/>
        <v>7.5.64.</v>
      </c>
      <c r="B594" s="50" t="s">
        <v>2118</v>
      </c>
      <c r="C594" s="16" t="s">
        <v>2119</v>
      </c>
      <c r="D594" s="16" t="s">
        <v>3134</v>
      </c>
      <c r="E594" s="16" t="s">
        <v>3278</v>
      </c>
      <c r="F594" s="14"/>
      <c r="G594" s="11"/>
      <c r="H594" s="17">
        <v>1</v>
      </c>
      <c r="I594" s="13"/>
    </row>
    <row r="595" spans="1:9" ht="47.25" outlineLevel="2" x14ac:dyDescent="0.25">
      <c r="A595" s="74" t="str">
        <f t="shared" si="25"/>
        <v>7.5.65.</v>
      </c>
      <c r="B595" s="50" t="s">
        <v>2120</v>
      </c>
      <c r="C595" s="16" t="s">
        <v>2121</v>
      </c>
      <c r="D595" s="16" t="s">
        <v>3134</v>
      </c>
      <c r="E595" s="16" t="s">
        <v>3278</v>
      </c>
      <c r="F595" s="14"/>
      <c r="G595" s="11"/>
      <c r="H595" s="17">
        <v>2</v>
      </c>
      <c r="I595" s="13"/>
    </row>
    <row r="596" spans="1:9" ht="47.25" outlineLevel="2" x14ac:dyDescent="0.25">
      <c r="A596" s="74" t="str">
        <f t="shared" si="25"/>
        <v>7.5.66.</v>
      </c>
      <c r="B596" s="50" t="s">
        <v>2122</v>
      </c>
      <c r="C596" s="16" t="s">
        <v>2123</v>
      </c>
      <c r="D596" s="16" t="s">
        <v>3134</v>
      </c>
      <c r="E596" s="16" t="s">
        <v>3278</v>
      </c>
      <c r="F596" s="14"/>
      <c r="G596" s="11"/>
      <c r="H596" s="17">
        <v>1</v>
      </c>
      <c r="I596" s="13"/>
    </row>
    <row r="597" spans="1:9" ht="47.25" outlineLevel="2" x14ac:dyDescent="0.25">
      <c r="A597" s="74" t="str">
        <f t="shared" si="25"/>
        <v>7.5.67.</v>
      </c>
      <c r="B597" s="50" t="s">
        <v>3282</v>
      </c>
      <c r="C597" s="16" t="s">
        <v>2125</v>
      </c>
      <c r="D597" s="16" t="s">
        <v>3134</v>
      </c>
      <c r="E597" s="16" t="s">
        <v>3278</v>
      </c>
      <c r="F597" s="14"/>
      <c r="G597" s="11"/>
      <c r="H597" s="17">
        <v>3</v>
      </c>
      <c r="I597" s="13"/>
    </row>
    <row r="598" spans="1:9" ht="47.25" outlineLevel="2" x14ac:dyDescent="0.25">
      <c r="A598" s="74" t="str">
        <f t="shared" si="25"/>
        <v>7.5.68.</v>
      </c>
      <c r="B598" s="50" t="s">
        <v>3281</v>
      </c>
      <c r="C598" s="16" t="s">
        <v>2126</v>
      </c>
      <c r="D598" s="16" t="s">
        <v>3134</v>
      </c>
      <c r="E598" s="16" t="s">
        <v>3278</v>
      </c>
      <c r="F598" s="14"/>
      <c r="G598" s="11"/>
      <c r="H598" s="17">
        <v>1</v>
      </c>
      <c r="I598" s="13"/>
    </row>
    <row r="599" spans="1:9" s="1" customFormat="1" ht="15.75" x14ac:dyDescent="0.25">
      <c r="A599" s="65"/>
      <c r="B599" s="47"/>
      <c r="C599" s="5"/>
      <c r="D599" s="5"/>
      <c r="E599" s="5"/>
      <c r="F599" s="5"/>
      <c r="G599" s="11"/>
      <c r="H599" s="8"/>
      <c r="I599" s="9"/>
    </row>
    <row r="600" spans="1:9" ht="15.75" x14ac:dyDescent="0.25">
      <c r="A600" s="75">
        <v>8</v>
      </c>
      <c r="B600" s="48" t="s">
        <v>513</v>
      </c>
      <c r="C600" s="4"/>
      <c r="D600" s="4"/>
      <c r="E600" s="4"/>
      <c r="F600" s="10">
        <v>22240763.969999999</v>
      </c>
      <c r="G600" s="10"/>
      <c r="H600" s="10"/>
      <c r="I600" s="10"/>
    </row>
    <row r="601" spans="1:9" ht="15.75" outlineLevel="1" x14ac:dyDescent="0.25">
      <c r="A601" s="74" t="s">
        <v>3638</v>
      </c>
      <c r="B601" s="49" t="s">
        <v>3</v>
      </c>
      <c r="C601" s="14"/>
      <c r="D601" s="14"/>
      <c r="E601" s="14"/>
      <c r="F601" s="15">
        <v>10477109.029999999</v>
      </c>
      <c r="G601" s="11"/>
      <c r="I601" s="13"/>
    </row>
    <row r="602" spans="1:9" ht="47.25" outlineLevel="2" x14ac:dyDescent="0.25">
      <c r="A602" s="74" t="str">
        <f>"8.1."&amp;ROW(A1)&amp;"."</f>
        <v>8.1.1.</v>
      </c>
      <c r="B602" s="50" t="s">
        <v>3284</v>
      </c>
      <c r="C602" s="16" t="s">
        <v>514</v>
      </c>
      <c r="D602" s="16" t="s">
        <v>3086</v>
      </c>
      <c r="E602" s="16"/>
      <c r="F602" s="17">
        <v>10233641.83</v>
      </c>
      <c r="G602" s="77" t="s">
        <v>515</v>
      </c>
      <c r="H602" s="17">
        <v>1</v>
      </c>
      <c r="I602" s="13"/>
    </row>
    <row r="603" spans="1:9" ht="47.25" outlineLevel="2" x14ac:dyDescent="0.25">
      <c r="A603" s="74" t="str">
        <f>"8.1."&amp;ROW(A2)&amp;"."</f>
        <v>8.1.2.</v>
      </c>
      <c r="B603" s="50" t="s">
        <v>516</v>
      </c>
      <c r="C603" s="16" t="s">
        <v>517</v>
      </c>
      <c r="D603" s="16" t="s">
        <v>3086</v>
      </c>
      <c r="E603" s="16"/>
      <c r="F603" s="17">
        <v>125638.44</v>
      </c>
      <c r="G603" s="77" t="s">
        <v>515</v>
      </c>
      <c r="H603" s="17">
        <v>1</v>
      </c>
      <c r="I603" s="13"/>
    </row>
    <row r="604" spans="1:9" ht="47.25" outlineLevel="2" x14ac:dyDescent="0.25">
      <c r="A604" s="74" t="str">
        <f>"8.1."&amp;ROW(A3)&amp;"."</f>
        <v>8.1.3.</v>
      </c>
      <c r="B604" s="50" t="s">
        <v>518</v>
      </c>
      <c r="C604" s="16" t="s">
        <v>519</v>
      </c>
      <c r="D604" s="16" t="s">
        <v>3086</v>
      </c>
      <c r="E604" s="16"/>
      <c r="F604" s="17">
        <v>117828.76</v>
      </c>
      <c r="G604" s="11"/>
      <c r="H604" s="17">
        <v>1</v>
      </c>
      <c r="I604" s="13"/>
    </row>
    <row r="605" spans="1:9" ht="15.75" outlineLevel="1" x14ac:dyDescent="0.25">
      <c r="A605" s="74" t="s">
        <v>3639</v>
      </c>
      <c r="B605" s="49" t="s">
        <v>7</v>
      </c>
      <c r="C605" s="14"/>
      <c r="D605" s="14"/>
      <c r="E605" s="14"/>
      <c r="F605" s="15">
        <v>7315658.96</v>
      </c>
      <c r="G605" s="11"/>
      <c r="I605" s="13"/>
    </row>
    <row r="606" spans="1:9" ht="47.25" outlineLevel="2" x14ac:dyDescent="0.25">
      <c r="A606" s="74" t="str">
        <f>"8.2."&amp;ROW(A1)&amp;"."</f>
        <v>8.2.1.</v>
      </c>
      <c r="B606" s="50" t="s">
        <v>520</v>
      </c>
      <c r="C606" s="16" t="s">
        <v>521</v>
      </c>
      <c r="D606" s="16" t="s">
        <v>3086</v>
      </c>
      <c r="E606" s="16"/>
      <c r="F606" s="17">
        <v>14434.57</v>
      </c>
      <c r="G606" s="11"/>
      <c r="H606" s="17">
        <v>1</v>
      </c>
      <c r="I606" s="13"/>
    </row>
    <row r="607" spans="1:9" ht="47.25" outlineLevel="2" x14ac:dyDescent="0.25">
      <c r="A607" s="74" t="str">
        <f>"8.2."&amp;ROW(A2)&amp;"."</f>
        <v>8.2.2.</v>
      </c>
      <c r="B607" s="50" t="s">
        <v>520</v>
      </c>
      <c r="C607" s="16" t="s">
        <v>522</v>
      </c>
      <c r="D607" s="16" t="s">
        <v>3086</v>
      </c>
      <c r="E607" s="16"/>
      <c r="F607" s="17">
        <v>14434.57</v>
      </c>
      <c r="G607" s="11"/>
      <c r="H607" s="17">
        <v>1</v>
      </c>
      <c r="I607" s="13"/>
    </row>
    <row r="608" spans="1:9" ht="47.25" outlineLevel="2" x14ac:dyDescent="0.25">
      <c r="A608" s="74" t="str">
        <f>"8.2."&amp;ROW(A3)&amp;"."</f>
        <v>8.2.3.</v>
      </c>
      <c r="B608" s="50" t="s">
        <v>523</v>
      </c>
      <c r="C608" s="16" t="s">
        <v>524</v>
      </c>
      <c r="D608" s="16" t="s">
        <v>3086</v>
      </c>
      <c r="E608" s="16"/>
      <c r="F608" s="17">
        <v>72271.41</v>
      </c>
      <c r="G608" s="11"/>
      <c r="H608" s="17">
        <v>1</v>
      </c>
      <c r="I608" s="13"/>
    </row>
    <row r="609" spans="1:9" ht="47.25" outlineLevel="2" x14ac:dyDescent="0.25">
      <c r="A609" s="74" t="str">
        <f>"8.2."&amp;ROW(A4)&amp;"."</f>
        <v>8.2.4.</v>
      </c>
      <c r="B609" s="50" t="s">
        <v>525</v>
      </c>
      <c r="C609" s="20">
        <v>6054</v>
      </c>
      <c r="D609" s="16" t="s">
        <v>3086</v>
      </c>
      <c r="E609" s="16"/>
      <c r="F609" s="17">
        <v>260252.72</v>
      </c>
      <c r="G609" s="11"/>
      <c r="H609" s="17">
        <v>1</v>
      </c>
      <c r="I609" s="13"/>
    </row>
    <row r="610" spans="1:9" ht="47.25" outlineLevel="2" x14ac:dyDescent="0.25">
      <c r="A610" s="74" t="str">
        <f>"8.2."&amp;ROW(A5)&amp;"."</f>
        <v>8.2.5.</v>
      </c>
      <c r="B610" s="50" t="s">
        <v>526</v>
      </c>
      <c r="C610" s="16" t="s">
        <v>527</v>
      </c>
      <c r="D610" s="16" t="s">
        <v>3086</v>
      </c>
      <c r="E610" s="16"/>
      <c r="F610" s="17">
        <v>70162.2</v>
      </c>
      <c r="G610" s="11"/>
      <c r="H610" s="17">
        <v>1</v>
      </c>
      <c r="I610" s="13"/>
    </row>
    <row r="611" spans="1:9" ht="47.25" outlineLevel="2" x14ac:dyDescent="0.25">
      <c r="A611" s="74" t="str">
        <f t="shared" ref="A611:A618" si="26">"8.2."&amp;ROW(A8)&amp;"."</f>
        <v>8.2.8.</v>
      </c>
      <c r="B611" s="50" t="s">
        <v>526</v>
      </c>
      <c r="C611" s="16" t="s">
        <v>528</v>
      </c>
      <c r="D611" s="16" t="s">
        <v>3086</v>
      </c>
      <c r="E611" s="16"/>
      <c r="F611" s="17">
        <v>70162.210000000006</v>
      </c>
      <c r="G611" s="11"/>
      <c r="H611" s="17">
        <v>1</v>
      </c>
      <c r="I611" s="13"/>
    </row>
    <row r="612" spans="1:9" ht="47.25" outlineLevel="2" x14ac:dyDescent="0.25">
      <c r="A612" s="74" t="str">
        <f t="shared" si="26"/>
        <v>8.2.9.</v>
      </c>
      <c r="B612" s="50" t="s">
        <v>526</v>
      </c>
      <c r="C612" s="16" t="s">
        <v>529</v>
      </c>
      <c r="D612" s="16" t="s">
        <v>3086</v>
      </c>
      <c r="E612" s="16"/>
      <c r="F612" s="17">
        <v>70162.210000000006</v>
      </c>
      <c r="G612" s="11"/>
      <c r="H612" s="17">
        <v>1</v>
      </c>
      <c r="I612" s="13"/>
    </row>
    <row r="613" spans="1:9" ht="47.25" outlineLevel="2" x14ac:dyDescent="0.25">
      <c r="A613" s="74" t="str">
        <f t="shared" si="26"/>
        <v>8.2.10.</v>
      </c>
      <c r="B613" s="50" t="s">
        <v>530</v>
      </c>
      <c r="C613" s="16" t="s">
        <v>531</v>
      </c>
      <c r="D613" s="16" t="s">
        <v>3086</v>
      </c>
      <c r="E613" s="16"/>
      <c r="F613" s="17">
        <v>12146.15</v>
      </c>
      <c r="G613" s="11"/>
      <c r="H613" s="17">
        <v>1</v>
      </c>
      <c r="I613" s="13"/>
    </row>
    <row r="614" spans="1:9" ht="47.25" outlineLevel="2" x14ac:dyDescent="0.25">
      <c r="A614" s="74" t="str">
        <f t="shared" si="26"/>
        <v>8.2.11.</v>
      </c>
      <c r="B614" s="50" t="s">
        <v>532</v>
      </c>
      <c r="C614" s="16" t="s">
        <v>533</v>
      </c>
      <c r="D614" s="16" t="s">
        <v>3086</v>
      </c>
      <c r="E614" s="16"/>
      <c r="F614" s="19"/>
      <c r="G614" s="11"/>
      <c r="H614" s="17">
        <v>1</v>
      </c>
      <c r="I614" s="13"/>
    </row>
    <row r="615" spans="1:9" ht="47.25" outlineLevel="2" x14ac:dyDescent="0.25">
      <c r="A615" s="74" t="str">
        <f t="shared" si="26"/>
        <v>8.2.12.</v>
      </c>
      <c r="B615" s="50" t="s">
        <v>534</v>
      </c>
      <c r="C615" s="16" t="s">
        <v>535</v>
      </c>
      <c r="D615" s="16" t="s">
        <v>3086</v>
      </c>
      <c r="E615" s="16"/>
      <c r="F615" s="17">
        <v>1341059.43</v>
      </c>
      <c r="G615" s="11"/>
      <c r="H615" s="17">
        <v>1</v>
      </c>
      <c r="I615" s="13"/>
    </row>
    <row r="616" spans="1:9" ht="47.25" outlineLevel="2" x14ac:dyDescent="0.25">
      <c r="A616" s="74" t="str">
        <f t="shared" si="26"/>
        <v>8.2.13.</v>
      </c>
      <c r="B616" s="50" t="s">
        <v>534</v>
      </c>
      <c r="C616" s="16" t="s">
        <v>536</v>
      </c>
      <c r="D616" s="16" t="s">
        <v>3086</v>
      </c>
      <c r="E616" s="16"/>
      <c r="F616" s="17">
        <v>1341059.43</v>
      </c>
      <c r="G616" s="11"/>
      <c r="H616" s="17">
        <v>1</v>
      </c>
      <c r="I616" s="13"/>
    </row>
    <row r="617" spans="1:9" ht="47.25" outlineLevel="2" x14ac:dyDescent="0.25">
      <c r="A617" s="74" t="str">
        <f t="shared" si="26"/>
        <v>8.2.14.</v>
      </c>
      <c r="B617" s="50" t="s">
        <v>534</v>
      </c>
      <c r="C617" s="16" t="s">
        <v>537</v>
      </c>
      <c r="D617" s="16" t="s">
        <v>3086</v>
      </c>
      <c r="E617" s="16"/>
      <c r="F617" s="17">
        <v>1341059.43</v>
      </c>
      <c r="G617" s="11"/>
      <c r="H617" s="17">
        <v>1</v>
      </c>
      <c r="I617" s="13"/>
    </row>
    <row r="618" spans="1:9" ht="47.25" outlineLevel="2" x14ac:dyDescent="0.25">
      <c r="A618" s="74" t="str">
        <f t="shared" si="26"/>
        <v>8.2.15.</v>
      </c>
      <c r="B618" s="50" t="s">
        <v>538</v>
      </c>
      <c r="C618" s="16" t="s">
        <v>539</v>
      </c>
      <c r="D618" s="16" t="s">
        <v>3086</v>
      </c>
      <c r="E618" s="16"/>
      <c r="F618" s="17">
        <v>10738.73</v>
      </c>
      <c r="G618" s="11"/>
      <c r="H618" s="17">
        <v>1</v>
      </c>
      <c r="I618" s="13"/>
    </row>
    <row r="619" spans="1:9" ht="47.25" outlineLevel="2" x14ac:dyDescent="0.25">
      <c r="A619" s="74" t="str">
        <f t="shared" ref="A619:A650" si="27">"8.2."&amp;ROW(A16)&amp;"."</f>
        <v>8.2.16.</v>
      </c>
      <c r="B619" s="50" t="s">
        <v>538</v>
      </c>
      <c r="C619" s="16" t="s">
        <v>540</v>
      </c>
      <c r="D619" s="16" t="s">
        <v>3086</v>
      </c>
      <c r="E619" s="16"/>
      <c r="F619" s="17">
        <v>10738.73</v>
      </c>
      <c r="G619" s="11"/>
      <c r="H619" s="17">
        <v>1</v>
      </c>
      <c r="I619" s="13"/>
    </row>
    <row r="620" spans="1:9" ht="47.25" outlineLevel="2" x14ac:dyDescent="0.25">
      <c r="A620" s="74" t="str">
        <f t="shared" si="27"/>
        <v>8.2.17.</v>
      </c>
      <c r="B620" s="50" t="s">
        <v>3772</v>
      </c>
      <c r="C620" s="16" t="s">
        <v>541</v>
      </c>
      <c r="D620" s="16" t="s">
        <v>3086</v>
      </c>
      <c r="E620" s="16"/>
      <c r="F620" s="17">
        <v>28728.33</v>
      </c>
      <c r="G620" s="11"/>
      <c r="H620" s="17">
        <v>1</v>
      </c>
      <c r="I620" s="13"/>
    </row>
    <row r="621" spans="1:9" ht="47.25" outlineLevel="2" x14ac:dyDescent="0.25">
      <c r="A621" s="74" t="str">
        <f t="shared" si="27"/>
        <v>8.2.18.</v>
      </c>
      <c r="B621" s="50" t="s">
        <v>3772</v>
      </c>
      <c r="C621" s="16" t="s">
        <v>542</v>
      </c>
      <c r="D621" s="16" t="s">
        <v>3086</v>
      </c>
      <c r="E621" s="16"/>
      <c r="F621" s="17">
        <v>28728.33</v>
      </c>
      <c r="G621" s="11"/>
      <c r="H621" s="17">
        <v>1</v>
      </c>
      <c r="I621" s="13"/>
    </row>
    <row r="622" spans="1:9" ht="47.25" outlineLevel="2" x14ac:dyDescent="0.25">
      <c r="A622" s="74" t="str">
        <f t="shared" si="27"/>
        <v>8.2.19.</v>
      </c>
      <c r="B622" s="50" t="s">
        <v>543</v>
      </c>
      <c r="C622" s="16" t="s">
        <v>544</v>
      </c>
      <c r="D622" s="16" t="s">
        <v>3086</v>
      </c>
      <c r="E622" s="16"/>
      <c r="F622" s="17">
        <v>80798.53</v>
      </c>
      <c r="G622" s="11"/>
      <c r="H622" s="17">
        <v>1</v>
      </c>
      <c r="I622" s="13"/>
    </row>
    <row r="623" spans="1:9" ht="47.25" outlineLevel="2" x14ac:dyDescent="0.25">
      <c r="A623" s="74" t="str">
        <f t="shared" si="27"/>
        <v>8.2.20.</v>
      </c>
      <c r="B623" s="50" t="s">
        <v>543</v>
      </c>
      <c r="C623" s="16" t="s">
        <v>545</v>
      </c>
      <c r="D623" s="16" t="s">
        <v>3086</v>
      </c>
      <c r="E623" s="16"/>
      <c r="F623" s="17">
        <v>80798.53</v>
      </c>
      <c r="G623" s="11"/>
      <c r="H623" s="17">
        <v>1</v>
      </c>
      <c r="I623" s="13"/>
    </row>
    <row r="624" spans="1:9" ht="47.25" outlineLevel="2" x14ac:dyDescent="0.25">
      <c r="A624" s="74" t="str">
        <f t="shared" si="27"/>
        <v>8.2.21.</v>
      </c>
      <c r="B624" s="50" t="s">
        <v>546</v>
      </c>
      <c r="C624" s="16" t="s">
        <v>547</v>
      </c>
      <c r="D624" s="16" t="s">
        <v>3086</v>
      </c>
      <c r="E624" s="16"/>
      <c r="F624" s="17">
        <v>13246.53</v>
      </c>
      <c r="G624" s="11"/>
      <c r="H624" s="17">
        <v>1</v>
      </c>
      <c r="I624" s="13"/>
    </row>
    <row r="625" spans="1:9" ht="47.25" outlineLevel="2" x14ac:dyDescent="0.25">
      <c r="A625" s="74" t="str">
        <f t="shared" si="27"/>
        <v>8.2.22.</v>
      </c>
      <c r="B625" s="50" t="s">
        <v>546</v>
      </c>
      <c r="C625" s="16" t="s">
        <v>548</v>
      </c>
      <c r="D625" s="16" t="s">
        <v>3086</v>
      </c>
      <c r="E625" s="16"/>
      <c r="F625" s="17">
        <v>13246.53</v>
      </c>
      <c r="G625" s="11"/>
      <c r="H625" s="17">
        <v>1</v>
      </c>
      <c r="I625" s="13"/>
    </row>
    <row r="626" spans="1:9" ht="47.25" outlineLevel="2" x14ac:dyDescent="0.25">
      <c r="A626" s="74" t="str">
        <f t="shared" si="27"/>
        <v>8.2.23.</v>
      </c>
      <c r="B626" s="50" t="s">
        <v>549</v>
      </c>
      <c r="C626" s="16" t="s">
        <v>550</v>
      </c>
      <c r="D626" s="16" t="s">
        <v>3086</v>
      </c>
      <c r="E626" s="16"/>
      <c r="F626" s="17">
        <v>25786.74</v>
      </c>
      <c r="G626" s="11"/>
      <c r="H626" s="17">
        <v>1</v>
      </c>
      <c r="I626" s="13"/>
    </row>
    <row r="627" spans="1:9" ht="47.25" outlineLevel="2" x14ac:dyDescent="0.25">
      <c r="A627" s="74" t="str">
        <f t="shared" si="27"/>
        <v>8.2.24.</v>
      </c>
      <c r="B627" s="50" t="s">
        <v>549</v>
      </c>
      <c r="C627" s="16" t="s">
        <v>551</v>
      </c>
      <c r="D627" s="16" t="s">
        <v>3086</v>
      </c>
      <c r="E627" s="16"/>
      <c r="F627" s="17">
        <v>25786.74</v>
      </c>
      <c r="G627" s="11"/>
      <c r="H627" s="17">
        <v>1</v>
      </c>
      <c r="I627" s="13"/>
    </row>
    <row r="628" spans="1:9" ht="47.25" outlineLevel="2" x14ac:dyDescent="0.25">
      <c r="A628" s="74" t="str">
        <f t="shared" si="27"/>
        <v>8.2.25.</v>
      </c>
      <c r="B628" s="50" t="s">
        <v>552</v>
      </c>
      <c r="C628" s="16" t="s">
        <v>553</v>
      </c>
      <c r="D628" s="16" t="s">
        <v>3086</v>
      </c>
      <c r="E628" s="16"/>
      <c r="F628" s="17">
        <v>38609.71</v>
      </c>
      <c r="G628" s="11"/>
      <c r="H628" s="17">
        <v>1</v>
      </c>
      <c r="I628" s="13"/>
    </row>
    <row r="629" spans="1:9" ht="47.25" outlineLevel="2" x14ac:dyDescent="0.25">
      <c r="A629" s="74" t="str">
        <f t="shared" si="27"/>
        <v>8.2.26.</v>
      </c>
      <c r="B629" s="50" t="s">
        <v>552</v>
      </c>
      <c r="C629" s="16" t="s">
        <v>554</v>
      </c>
      <c r="D629" s="16" t="s">
        <v>3086</v>
      </c>
      <c r="E629" s="16"/>
      <c r="F629" s="17">
        <v>38609.71</v>
      </c>
      <c r="G629" s="11"/>
      <c r="H629" s="17">
        <v>1</v>
      </c>
      <c r="I629" s="13"/>
    </row>
    <row r="630" spans="1:9" ht="47.25" outlineLevel="2" x14ac:dyDescent="0.25">
      <c r="A630" s="74" t="str">
        <f t="shared" si="27"/>
        <v>8.2.27.</v>
      </c>
      <c r="B630" s="50" t="s">
        <v>555</v>
      </c>
      <c r="C630" s="16" t="s">
        <v>556</v>
      </c>
      <c r="D630" s="16" t="s">
        <v>3086</v>
      </c>
      <c r="E630" s="16"/>
      <c r="F630" s="17">
        <v>20501.509999999998</v>
      </c>
      <c r="G630" s="11"/>
      <c r="H630" s="17">
        <v>1</v>
      </c>
      <c r="I630" s="13"/>
    </row>
    <row r="631" spans="1:9" ht="47.25" outlineLevel="2" x14ac:dyDescent="0.25">
      <c r="A631" s="74" t="str">
        <f t="shared" si="27"/>
        <v>8.2.28.</v>
      </c>
      <c r="B631" s="50" t="s">
        <v>557</v>
      </c>
      <c r="C631" s="16" t="s">
        <v>558</v>
      </c>
      <c r="D631" s="16" t="s">
        <v>3086</v>
      </c>
      <c r="E631" s="16"/>
      <c r="F631" s="17">
        <v>27946.99</v>
      </c>
      <c r="G631" s="11"/>
      <c r="H631" s="17">
        <v>1</v>
      </c>
      <c r="I631" s="13"/>
    </row>
    <row r="632" spans="1:9" ht="47.25" outlineLevel="2" x14ac:dyDescent="0.25">
      <c r="A632" s="74" t="str">
        <f t="shared" si="27"/>
        <v>8.2.29.</v>
      </c>
      <c r="B632" s="50" t="s">
        <v>557</v>
      </c>
      <c r="C632" s="16" t="s">
        <v>559</v>
      </c>
      <c r="D632" s="16" t="s">
        <v>3086</v>
      </c>
      <c r="E632" s="16"/>
      <c r="F632" s="17">
        <v>27946.99</v>
      </c>
      <c r="G632" s="11"/>
      <c r="H632" s="17">
        <v>1</v>
      </c>
      <c r="I632" s="13"/>
    </row>
    <row r="633" spans="1:9" ht="47.25" outlineLevel="2" x14ac:dyDescent="0.25">
      <c r="A633" s="74" t="str">
        <f t="shared" si="27"/>
        <v>8.2.30.</v>
      </c>
      <c r="B633" s="50" t="s">
        <v>557</v>
      </c>
      <c r="C633" s="16" t="s">
        <v>560</v>
      </c>
      <c r="D633" s="16" t="s">
        <v>3086</v>
      </c>
      <c r="E633" s="16"/>
      <c r="F633" s="17">
        <v>27946.99</v>
      </c>
      <c r="G633" s="11"/>
      <c r="H633" s="17">
        <v>1</v>
      </c>
      <c r="I633" s="13"/>
    </row>
    <row r="634" spans="1:9" ht="47.25" outlineLevel="2" x14ac:dyDescent="0.25">
      <c r="A634" s="74" t="str">
        <f t="shared" si="27"/>
        <v>8.2.31.</v>
      </c>
      <c r="B634" s="50" t="s">
        <v>561</v>
      </c>
      <c r="C634" s="16" t="s">
        <v>562</v>
      </c>
      <c r="D634" s="16" t="s">
        <v>3086</v>
      </c>
      <c r="E634" s="16"/>
      <c r="F634" s="17">
        <v>215808.96</v>
      </c>
      <c r="G634" s="11"/>
      <c r="H634" s="17">
        <v>1</v>
      </c>
      <c r="I634" s="13"/>
    </row>
    <row r="635" spans="1:9" ht="47.25" outlineLevel="2" x14ac:dyDescent="0.25">
      <c r="A635" s="74" t="str">
        <f t="shared" si="27"/>
        <v>8.2.32.</v>
      </c>
      <c r="B635" s="50" t="s">
        <v>563</v>
      </c>
      <c r="C635" s="16" t="s">
        <v>564</v>
      </c>
      <c r="D635" s="16" t="s">
        <v>3086</v>
      </c>
      <c r="E635" s="16"/>
      <c r="F635" s="17">
        <v>294374.58</v>
      </c>
      <c r="G635" s="11"/>
      <c r="H635" s="17">
        <v>1</v>
      </c>
      <c r="I635" s="13"/>
    </row>
    <row r="636" spans="1:9" ht="47.25" outlineLevel="2" x14ac:dyDescent="0.25">
      <c r="A636" s="74" t="str">
        <f t="shared" si="27"/>
        <v>8.2.33.</v>
      </c>
      <c r="B636" s="50" t="s">
        <v>565</v>
      </c>
      <c r="C636" s="16" t="s">
        <v>566</v>
      </c>
      <c r="D636" s="16" t="s">
        <v>3086</v>
      </c>
      <c r="E636" s="16"/>
      <c r="F636" s="17">
        <v>15481.8</v>
      </c>
      <c r="G636" s="11"/>
      <c r="H636" s="17">
        <v>1</v>
      </c>
      <c r="I636" s="13"/>
    </row>
    <row r="637" spans="1:9" ht="47.25" outlineLevel="2" x14ac:dyDescent="0.25">
      <c r="A637" s="74" t="str">
        <f t="shared" si="27"/>
        <v>8.2.34.</v>
      </c>
      <c r="B637" s="50" t="s">
        <v>565</v>
      </c>
      <c r="C637" s="16" t="s">
        <v>567</v>
      </c>
      <c r="D637" s="16" t="s">
        <v>3086</v>
      </c>
      <c r="E637" s="16"/>
      <c r="F637" s="17">
        <v>15481.8</v>
      </c>
      <c r="G637" s="11"/>
      <c r="H637" s="17">
        <v>1</v>
      </c>
      <c r="I637" s="13"/>
    </row>
    <row r="638" spans="1:9" ht="47.25" outlineLevel="2" x14ac:dyDescent="0.25">
      <c r="A638" s="74" t="str">
        <f t="shared" si="27"/>
        <v>8.2.35.</v>
      </c>
      <c r="B638" s="50" t="s">
        <v>568</v>
      </c>
      <c r="C638" s="16" t="s">
        <v>569</v>
      </c>
      <c r="D638" s="16" t="s">
        <v>3086</v>
      </c>
      <c r="E638" s="16"/>
      <c r="F638" s="17">
        <v>67569.490000000005</v>
      </c>
      <c r="G638" s="11"/>
      <c r="H638" s="17">
        <v>1</v>
      </c>
      <c r="I638" s="13"/>
    </row>
    <row r="639" spans="1:9" ht="47.25" outlineLevel="2" x14ac:dyDescent="0.25">
      <c r="A639" s="74" t="str">
        <f t="shared" si="27"/>
        <v>8.2.36.</v>
      </c>
      <c r="B639" s="50" t="s">
        <v>570</v>
      </c>
      <c r="C639" s="16" t="s">
        <v>571</v>
      </c>
      <c r="D639" s="16" t="s">
        <v>3086</v>
      </c>
      <c r="E639" s="16"/>
      <c r="F639" s="17">
        <v>91209.25</v>
      </c>
      <c r="G639" s="11"/>
      <c r="H639" s="17">
        <v>1</v>
      </c>
      <c r="I639" s="13"/>
    </row>
    <row r="640" spans="1:9" ht="47.25" outlineLevel="2" x14ac:dyDescent="0.25">
      <c r="A640" s="74" t="str">
        <f t="shared" si="27"/>
        <v>8.2.37.</v>
      </c>
      <c r="B640" s="50" t="s">
        <v>570</v>
      </c>
      <c r="C640" s="16" t="s">
        <v>572</v>
      </c>
      <c r="D640" s="16" t="s">
        <v>3086</v>
      </c>
      <c r="E640" s="16"/>
      <c r="F640" s="17">
        <v>91209.25</v>
      </c>
      <c r="G640" s="11"/>
      <c r="H640" s="17">
        <v>1</v>
      </c>
      <c r="I640" s="13"/>
    </row>
    <row r="641" spans="1:9" ht="47.25" outlineLevel="2" x14ac:dyDescent="0.25">
      <c r="A641" s="74" t="str">
        <f t="shared" si="27"/>
        <v>8.2.38.</v>
      </c>
      <c r="B641" s="50" t="s">
        <v>573</v>
      </c>
      <c r="C641" s="16" t="s">
        <v>574</v>
      </c>
      <c r="D641" s="16" t="s">
        <v>3086</v>
      </c>
      <c r="E641" s="16"/>
      <c r="F641" s="19"/>
      <c r="G641" s="11"/>
      <c r="H641" s="17">
        <v>1</v>
      </c>
      <c r="I641" s="13"/>
    </row>
    <row r="642" spans="1:9" ht="47.25" outlineLevel="2" x14ac:dyDescent="0.25">
      <c r="A642" s="74" t="str">
        <f t="shared" si="27"/>
        <v>8.2.39.</v>
      </c>
      <c r="B642" s="50" t="s">
        <v>575</v>
      </c>
      <c r="C642" s="16" t="s">
        <v>576</v>
      </c>
      <c r="D642" s="16" t="s">
        <v>3086</v>
      </c>
      <c r="E642" s="16"/>
      <c r="F642" s="17">
        <v>215808.78</v>
      </c>
      <c r="G642" s="11"/>
      <c r="H642" s="17">
        <v>1</v>
      </c>
      <c r="I642" s="13"/>
    </row>
    <row r="643" spans="1:9" ht="47.25" outlineLevel="2" x14ac:dyDescent="0.25">
      <c r="A643" s="74" t="str">
        <f t="shared" si="27"/>
        <v>8.2.40.</v>
      </c>
      <c r="B643" s="50" t="s">
        <v>575</v>
      </c>
      <c r="C643" s="16" t="s">
        <v>577</v>
      </c>
      <c r="D643" s="16" t="s">
        <v>3086</v>
      </c>
      <c r="E643" s="16"/>
      <c r="F643" s="17">
        <v>215808.78</v>
      </c>
      <c r="G643" s="11"/>
      <c r="H643" s="17">
        <v>1</v>
      </c>
      <c r="I643" s="13"/>
    </row>
    <row r="644" spans="1:9" ht="47.25" outlineLevel="2" x14ac:dyDescent="0.25">
      <c r="A644" s="74" t="str">
        <f t="shared" si="27"/>
        <v>8.2.41.</v>
      </c>
      <c r="B644" s="50" t="s">
        <v>3285</v>
      </c>
      <c r="C644" s="16" t="s">
        <v>578</v>
      </c>
      <c r="D644" s="16" t="s">
        <v>3086</v>
      </c>
      <c r="E644" s="16"/>
      <c r="F644" s="17">
        <v>188210.79</v>
      </c>
      <c r="G644" s="11"/>
      <c r="H644" s="17">
        <v>1</v>
      </c>
      <c r="I644" s="13"/>
    </row>
    <row r="645" spans="1:9" ht="47.25" outlineLevel="2" x14ac:dyDescent="0.25">
      <c r="A645" s="74" t="str">
        <f t="shared" si="27"/>
        <v>8.2.42.</v>
      </c>
      <c r="B645" s="50" t="s">
        <v>3286</v>
      </c>
      <c r="C645" s="16" t="s">
        <v>579</v>
      </c>
      <c r="D645" s="16" t="s">
        <v>3086</v>
      </c>
      <c r="E645" s="16"/>
      <c r="F645" s="17">
        <v>406067.52</v>
      </c>
      <c r="G645" s="11"/>
      <c r="H645" s="17">
        <v>1</v>
      </c>
      <c r="I645" s="13"/>
    </row>
    <row r="646" spans="1:9" ht="47.25" outlineLevel="2" x14ac:dyDescent="0.25">
      <c r="A646" s="74" t="str">
        <f t="shared" si="27"/>
        <v>8.2.43.</v>
      </c>
      <c r="B646" s="50" t="s">
        <v>580</v>
      </c>
      <c r="C646" s="16" t="s">
        <v>581</v>
      </c>
      <c r="D646" s="16" t="s">
        <v>3086</v>
      </c>
      <c r="E646" s="16"/>
      <c r="F646" s="17">
        <v>7856.41</v>
      </c>
      <c r="G646" s="11"/>
      <c r="H646" s="17">
        <v>1</v>
      </c>
      <c r="I646" s="13"/>
    </row>
    <row r="647" spans="1:9" ht="47.25" outlineLevel="2" x14ac:dyDescent="0.25">
      <c r="A647" s="74" t="str">
        <f t="shared" si="27"/>
        <v>8.2.44.</v>
      </c>
      <c r="B647" s="50" t="s">
        <v>580</v>
      </c>
      <c r="C647" s="16" t="s">
        <v>582</v>
      </c>
      <c r="D647" s="16" t="s">
        <v>3086</v>
      </c>
      <c r="E647" s="16"/>
      <c r="F647" s="17">
        <v>7856.41</v>
      </c>
      <c r="G647" s="11"/>
      <c r="H647" s="17">
        <v>1</v>
      </c>
      <c r="I647" s="13"/>
    </row>
    <row r="648" spans="1:9" ht="47.25" outlineLevel="2" x14ac:dyDescent="0.25">
      <c r="A648" s="74" t="str">
        <f t="shared" si="27"/>
        <v>8.2.45.</v>
      </c>
      <c r="B648" s="50" t="s">
        <v>583</v>
      </c>
      <c r="C648" s="16" t="s">
        <v>584</v>
      </c>
      <c r="D648" s="16" t="s">
        <v>3086</v>
      </c>
      <c r="E648" s="16"/>
      <c r="F648" s="17">
        <v>10664.77</v>
      </c>
      <c r="G648" s="11"/>
      <c r="H648" s="17">
        <v>1</v>
      </c>
      <c r="I648" s="13"/>
    </row>
    <row r="649" spans="1:9" ht="47.25" outlineLevel="2" x14ac:dyDescent="0.25">
      <c r="A649" s="74" t="str">
        <f t="shared" si="27"/>
        <v>8.2.46.</v>
      </c>
      <c r="B649" s="50" t="s">
        <v>585</v>
      </c>
      <c r="C649" s="16" t="s">
        <v>586</v>
      </c>
      <c r="D649" s="16" t="s">
        <v>3086</v>
      </c>
      <c r="E649" s="16"/>
      <c r="F649" s="17">
        <v>180282.65</v>
      </c>
      <c r="G649" s="11"/>
      <c r="H649" s="17">
        <v>1</v>
      </c>
      <c r="I649" s="13"/>
    </row>
    <row r="650" spans="1:9" ht="47.25" outlineLevel="2" x14ac:dyDescent="0.25">
      <c r="A650" s="74" t="str">
        <f t="shared" si="27"/>
        <v>8.2.47.</v>
      </c>
      <c r="B650" s="50" t="s">
        <v>587</v>
      </c>
      <c r="C650" s="16" t="s">
        <v>588</v>
      </c>
      <c r="D650" s="16" t="s">
        <v>3086</v>
      </c>
      <c r="E650" s="16"/>
      <c r="F650" s="17">
        <v>86654.62</v>
      </c>
      <c r="G650" s="11"/>
      <c r="H650" s="17">
        <v>1</v>
      </c>
      <c r="I650" s="13"/>
    </row>
    <row r="651" spans="1:9" ht="47.25" outlineLevel="2" x14ac:dyDescent="0.25">
      <c r="A651" s="74" t="str">
        <f>"8.2."&amp;ROW(A48)&amp;"."</f>
        <v>8.2.48.</v>
      </c>
      <c r="B651" s="50" t="s">
        <v>589</v>
      </c>
      <c r="C651" s="16" t="s">
        <v>590</v>
      </c>
      <c r="D651" s="16" t="s">
        <v>3086</v>
      </c>
      <c r="E651" s="16"/>
      <c r="F651" s="17">
        <v>97949.15</v>
      </c>
      <c r="G651" s="11"/>
      <c r="H651" s="17">
        <v>1</v>
      </c>
      <c r="I651" s="13"/>
    </row>
    <row r="652" spans="1:9" ht="15.75" outlineLevel="1" x14ac:dyDescent="0.25">
      <c r="A652" s="74" t="s">
        <v>3640</v>
      </c>
      <c r="B652" s="49" t="s">
        <v>104</v>
      </c>
      <c r="C652" s="14"/>
      <c r="D652" s="16"/>
      <c r="E652" s="14"/>
      <c r="F652" s="15">
        <v>1117225.74</v>
      </c>
      <c r="G652" s="11"/>
      <c r="I652" s="13"/>
    </row>
    <row r="653" spans="1:9" ht="47.25" outlineLevel="2" x14ac:dyDescent="0.25">
      <c r="A653" s="74" t="str">
        <f>"8.3."&amp;ROW(A1)&amp;"."</f>
        <v>8.3.1.</v>
      </c>
      <c r="B653" s="50" t="s">
        <v>591</v>
      </c>
      <c r="C653" s="16" t="s">
        <v>592</v>
      </c>
      <c r="D653" s="16" t="s">
        <v>3086</v>
      </c>
      <c r="E653" s="16"/>
      <c r="F653" s="17">
        <v>197727.6</v>
      </c>
      <c r="G653" s="11"/>
      <c r="H653" s="17">
        <v>1</v>
      </c>
      <c r="I653" s="13"/>
    </row>
    <row r="654" spans="1:9" ht="47.25" outlineLevel="2" x14ac:dyDescent="0.25">
      <c r="A654" s="74" t="str">
        <f>"8.3."&amp;ROW(A2)&amp;"."</f>
        <v>8.3.2.</v>
      </c>
      <c r="B654" s="50" t="s">
        <v>593</v>
      </c>
      <c r="C654" s="16" t="s">
        <v>594</v>
      </c>
      <c r="D654" s="16" t="s">
        <v>3086</v>
      </c>
      <c r="E654" s="16"/>
      <c r="F654" s="19"/>
      <c r="G654" s="11"/>
      <c r="H654" s="17">
        <v>1</v>
      </c>
      <c r="I654" s="13"/>
    </row>
    <row r="655" spans="1:9" ht="47.25" outlineLevel="2" x14ac:dyDescent="0.25">
      <c r="A655" s="74" t="str">
        <f>"8.3."&amp;ROW(A3)&amp;"."</f>
        <v>8.3.3.</v>
      </c>
      <c r="B655" s="50" t="s">
        <v>595</v>
      </c>
      <c r="C655" s="16" t="s">
        <v>596</v>
      </c>
      <c r="D655" s="16" t="s">
        <v>3086</v>
      </c>
      <c r="E655" s="16"/>
      <c r="F655" s="17">
        <v>124533.82</v>
      </c>
      <c r="G655" s="11"/>
      <c r="H655" s="17">
        <v>1</v>
      </c>
      <c r="I655" s="13"/>
    </row>
    <row r="656" spans="1:9" ht="47.25" outlineLevel="2" x14ac:dyDescent="0.25">
      <c r="A656" s="74" t="str">
        <f>"8.3."&amp;ROW(A4)&amp;"."</f>
        <v>8.3.4.</v>
      </c>
      <c r="B656" s="50" t="s">
        <v>597</v>
      </c>
      <c r="C656" s="16" t="s">
        <v>598</v>
      </c>
      <c r="D656" s="16" t="s">
        <v>3086</v>
      </c>
      <c r="E656" s="16"/>
      <c r="F656" s="17">
        <v>132346.23999999999</v>
      </c>
      <c r="G656" s="11"/>
      <c r="H656" s="17">
        <v>1</v>
      </c>
      <c r="I656" s="13"/>
    </row>
    <row r="657" spans="1:9" s="25" customFormat="1" ht="47.25" outlineLevel="2" x14ac:dyDescent="0.25">
      <c r="A657" s="74" t="str">
        <f>"8.3."&amp;ROW(A5)&amp;"."</f>
        <v>8.3.5.</v>
      </c>
      <c r="B657" s="51" t="s">
        <v>599</v>
      </c>
      <c r="C657" s="21" t="s">
        <v>600</v>
      </c>
      <c r="D657" s="16" t="s">
        <v>3086</v>
      </c>
      <c r="E657" s="21"/>
      <c r="F657" s="22">
        <v>156359.29</v>
      </c>
      <c r="G657" s="11"/>
      <c r="H657" s="17">
        <v>1</v>
      </c>
      <c r="I657" s="13"/>
    </row>
    <row r="658" spans="1:9" ht="47.25" outlineLevel="2" x14ac:dyDescent="0.25">
      <c r="A658" s="74" t="str">
        <f t="shared" ref="A658" si="28">"8.3."&amp;ROW(A8)&amp;"."</f>
        <v>8.3.8.</v>
      </c>
      <c r="B658" s="50" t="s">
        <v>601</v>
      </c>
      <c r="C658" s="16" t="s">
        <v>602</v>
      </c>
      <c r="D658" s="16" t="s">
        <v>3086</v>
      </c>
      <c r="E658" s="16"/>
      <c r="F658" s="17">
        <v>506258.79</v>
      </c>
      <c r="G658" s="11"/>
      <c r="H658" s="17">
        <v>1</v>
      </c>
      <c r="I658" s="13"/>
    </row>
    <row r="659" spans="1:9" ht="15.75" outlineLevel="1" x14ac:dyDescent="0.25">
      <c r="A659" s="74" t="s">
        <v>3641</v>
      </c>
      <c r="B659" s="49" t="s">
        <v>58</v>
      </c>
      <c r="C659" s="14"/>
      <c r="D659" s="14"/>
      <c r="E659" s="14"/>
      <c r="F659" s="15">
        <v>3330770.24</v>
      </c>
      <c r="G659" s="11"/>
      <c r="I659" s="13"/>
    </row>
    <row r="660" spans="1:9" ht="47.25" outlineLevel="2" x14ac:dyDescent="0.25">
      <c r="A660" s="74" t="str">
        <f>"8.4."&amp;ROW(A1)&amp;"."</f>
        <v>8.4.1.</v>
      </c>
      <c r="B660" s="50" t="s">
        <v>603</v>
      </c>
      <c r="C660" s="16" t="s">
        <v>604</v>
      </c>
      <c r="D660" s="16" t="s">
        <v>3086</v>
      </c>
      <c r="E660" s="16"/>
      <c r="F660" s="17">
        <v>536029.99</v>
      </c>
      <c r="G660" s="11"/>
      <c r="H660" s="17">
        <v>1</v>
      </c>
      <c r="I660" s="13"/>
    </row>
    <row r="661" spans="1:9" ht="47.25" outlineLevel="2" x14ac:dyDescent="0.25">
      <c r="A661" s="74" t="str">
        <f>"8.4."&amp;ROW(A2)&amp;"."</f>
        <v>8.4.2.</v>
      </c>
      <c r="B661" s="50" t="s">
        <v>605</v>
      </c>
      <c r="C661" s="16" t="s">
        <v>606</v>
      </c>
      <c r="D661" s="16" t="s">
        <v>3086</v>
      </c>
      <c r="E661" s="16"/>
      <c r="F661" s="17">
        <v>552734.96</v>
      </c>
      <c r="G661" s="77" t="s">
        <v>515</v>
      </c>
      <c r="H661" s="17">
        <v>1</v>
      </c>
      <c r="I661" s="56"/>
    </row>
    <row r="662" spans="1:9" ht="47.25" outlineLevel="2" x14ac:dyDescent="0.25">
      <c r="A662" s="74" t="str">
        <f>"8.4."&amp;ROW(A3)&amp;"."</f>
        <v>8.4.3.</v>
      </c>
      <c r="B662" s="50" t="s">
        <v>607</v>
      </c>
      <c r="C662" s="16" t="s">
        <v>608</v>
      </c>
      <c r="D662" s="16" t="s">
        <v>3086</v>
      </c>
      <c r="E662" s="16"/>
      <c r="F662" s="17">
        <v>437815.69</v>
      </c>
      <c r="G662" s="77" t="s">
        <v>515</v>
      </c>
      <c r="H662" s="17">
        <v>1</v>
      </c>
      <c r="I662" s="43"/>
    </row>
    <row r="663" spans="1:9" ht="47.25" outlineLevel="2" x14ac:dyDescent="0.25">
      <c r="A663" s="74" t="str">
        <f>"8.4."&amp;ROW(A4)&amp;"."</f>
        <v>8.4.4.</v>
      </c>
      <c r="B663" s="50" t="s">
        <v>607</v>
      </c>
      <c r="C663" s="16" t="s">
        <v>609</v>
      </c>
      <c r="D663" s="16" t="s">
        <v>3086</v>
      </c>
      <c r="E663" s="16"/>
      <c r="F663" s="17">
        <v>437815.69</v>
      </c>
      <c r="G663" s="77" t="s">
        <v>515</v>
      </c>
      <c r="H663" s="17">
        <v>1</v>
      </c>
      <c r="I663" s="43"/>
    </row>
    <row r="664" spans="1:9" ht="47.25" outlineLevel="2" x14ac:dyDescent="0.25">
      <c r="A664" s="74" t="str">
        <f>"8.4."&amp;ROW(A5)&amp;"."</f>
        <v>8.4.5.</v>
      </c>
      <c r="B664" s="50" t="s">
        <v>607</v>
      </c>
      <c r="C664" s="16" t="s">
        <v>610</v>
      </c>
      <c r="D664" s="16" t="s">
        <v>3086</v>
      </c>
      <c r="E664" s="16"/>
      <c r="F664" s="17">
        <v>437815.69</v>
      </c>
      <c r="G664" s="77" t="s">
        <v>515</v>
      </c>
      <c r="H664" s="17">
        <v>1</v>
      </c>
      <c r="I664" s="43"/>
    </row>
    <row r="665" spans="1:9" ht="47.25" outlineLevel="2" x14ac:dyDescent="0.25">
      <c r="A665" s="74" t="str">
        <f t="shared" ref="A665:A667" si="29">"8.4."&amp;ROW(A8)&amp;"."</f>
        <v>8.4.8.</v>
      </c>
      <c r="B665" s="50" t="s">
        <v>611</v>
      </c>
      <c r="C665" s="16" t="s">
        <v>612</v>
      </c>
      <c r="D665" s="16" t="s">
        <v>3086</v>
      </c>
      <c r="E665" s="16"/>
      <c r="F665" s="17">
        <v>258815.21</v>
      </c>
      <c r="G665" s="11"/>
      <c r="H665" s="17">
        <v>1</v>
      </c>
      <c r="I665" s="13"/>
    </row>
    <row r="666" spans="1:9" ht="47.25" outlineLevel="2" x14ac:dyDescent="0.25">
      <c r="A666" s="74" t="str">
        <f t="shared" si="29"/>
        <v>8.4.9.</v>
      </c>
      <c r="B666" s="50" t="s">
        <v>613</v>
      </c>
      <c r="C666" s="16" t="s">
        <v>614</v>
      </c>
      <c r="D666" s="16" t="s">
        <v>3086</v>
      </c>
      <c r="E666" s="16"/>
      <c r="F666" s="17">
        <v>669743.01</v>
      </c>
      <c r="G666" s="11"/>
      <c r="H666" s="17">
        <v>1</v>
      </c>
      <c r="I666" s="13"/>
    </row>
    <row r="667" spans="1:9" ht="47.25" outlineLevel="2" x14ac:dyDescent="0.25">
      <c r="A667" s="74" t="str">
        <f t="shared" si="29"/>
        <v>8.4.10.</v>
      </c>
      <c r="B667" s="50" t="s">
        <v>615</v>
      </c>
      <c r="C667" s="16" t="s">
        <v>616</v>
      </c>
      <c r="D667" s="16" t="s">
        <v>3086</v>
      </c>
      <c r="E667" s="16"/>
      <c r="F667" s="19"/>
      <c r="G667" s="71" t="s">
        <v>515</v>
      </c>
      <c r="H667" s="17">
        <v>1</v>
      </c>
      <c r="I667" s="13"/>
    </row>
    <row r="668" spans="1:9" ht="31.5" outlineLevel="1" x14ac:dyDescent="0.25">
      <c r="A668" s="74" t="s">
        <v>3642</v>
      </c>
      <c r="B668" s="49" t="s">
        <v>3082</v>
      </c>
      <c r="C668" s="16"/>
      <c r="D668" s="16"/>
      <c r="E668" s="14"/>
      <c r="F668" s="19"/>
      <c r="G668" s="11"/>
      <c r="I668" s="13"/>
    </row>
    <row r="669" spans="1:9" s="1" customFormat="1" ht="15.75" x14ac:dyDescent="0.25">
      <c r="A669" s="65"/>
      <c r="B669" s="47"/>
      <c r="C669" s="5"/>
      <c r="D669" s="5"/>
      <c r="E669" s="5"/>
      <c r="F669" s="5"/>
      <c r="G669" s="11"/>
      <c r="H669" s="8"/>
      <c r="I669" s="9"/>
    </row>
    <row r="670" spans="1:9" ht="15.75" x14ac:dyDescent="0.25">
      <c r="A670" s="75">
        <v>9</v>
      </c>
      <c r="B670" s="48" t="s">
        <v>617</v>
      </c>
      <c r="C670" s="4"/>
      <c r="D670" s="4"/>
      <c r="E670" s="4"/>
      <c r="F670" s="10">
        <v>9054351.5</v>
      </c>
      <c r="G670" s="10"/>
      <c r="H670" s="10"/>
      <c r="I670" s="10"/>
    </row>
    <row r="671" spans="1:9" ht="15.75" outlineLevel="1" x14ac:dyDescent="0.25">
      <c r="A671" s="74" t="s">
        <v>3643</v>
      </c>
      <c r="B671" s="49" t="s">
        <v>3</v>
      </c>
      <c r="C671" s="14"/>
      <c r="D671" s="14"/>
      <c r="E671" s="14"/>
      <c r="F671" s="15">
        <v>7868293.8300000001</v>
      </c>
      <c r="G671" s="11"/>
      <c r="I671" s="13"/>
    </row>
    <row r="672" spans="1:9" ht="47.25" outlineLevel="2" x14ac:dyDescent="0.25">
      <c r="A672" s="74" t="str">
        <f>"9.1."&amp;ROW(A1)&amp;"."</f>
        <v>9.1.1.</v>
      </c>
      <c r="B672" s="50" t="s">
        <v>3287</v>
      </c>
      <c r="C672" s="16" t="s">
        <v>618</v>
      </c>
      <c r="D672" s="16" t="s">
        <v>3089</v>
      </c>
      <c r="E672" s="16"/>
      <c r="F672" s="17">
        <v>7360156.0099999998</v>
      </c>
      <c r="G672" s="77" t="s">
        <v>619</v>
      </c>
      <c r="H672" s="17">
        <v>1</v>
      </c>
      <c r="I672" s="13"/>
    </row>
    <row r="673" spans="1:9" ht="47.25" outlineLevel="2" x14ac:dyDescent="0.25">
      <c r="A673" s="74" t="str">
        <f>"9.1."&amp;ROW(A2)&amp;"."</f>
        <v>9.1.2.</v>
      </c>
      <c r="B673" s="50" t="s">
        <v>3288</v>
      </c>
      <c r="C673" s="16" t="s">
        <v>620</v>
      </c>
      <c r="D673" s="16" t="s">
        <v>3089</v>
      </c>
      <c r="E673" s="16"/>
      <c r="F673" s="17">
        <v>508137.82</v>
      </c>
      <c r="G673" s="77" t="s">
        <v>621</v>
      </c>
      <c r="H673" s="17">
        <v>1</v>
      </c>
      <c r="I673" s="13"/>
    </row>
    <row r="674" spans="1:9" ht="47.25" outlineLevel="2" x14ac:dyDescent="0.25">
      <c r="A674" s="74" t="str">
        <f>"9.1."&amp;ROW(A3)&amp;"."</f>
        <v>9.1.3.</v>
      </c>
      <c r="B674" s="50" t="s">
        <v>3289</v>
      </c>
      <c r="C674" s="16" t="s">
        <v>622</v>
      </c>
      <c r="D674" s="16" t="s">
        <v>3089</v>
      </c>
      <c r="E674" s="16"/>
      <c r="F674" s="19"/>
      <c r="G674" s="11"/>
      <c r="H674" s="17">
        <v>1</v>
      </c>
      <c r="I674" s="13"/>
    </row>
    <row r="675" spans="1:9" ht="15.75" outlineLevel="1" x14ac:dyDescent="0.25">
      <c r="A675" s="74" t="s">
        <v>3644</v>
      </c>
      <c r="B675" s="49" t="s">
        <v>7</v>
      </c>
      <c r="C675" s="14"/>
      <c r="D675" s="14"/>
      <c r="E675" s="14"/>
      <c r="F675" s="15">
        <v>733503.08</v>
      </c>
      <c r="G675" s="11"/>
      <c r="I675" s="13"/>
    </row>
    <row r="676" spans="1:9" ht="47.25" outlineLevel="2" x14ac:dyDescent="0.25">
      <c r="A676" s="74" t="str">
        <f>"9.2."&amp;ROW(A1)&amp;"."</f>
        <v>9.2.1.</v>
      </c>
      <c r="B676" s="50" t="s">
        <v>3291</v>
      </c>
      <c r="C676" s="16" t="s">
        <v>623</v>
      </c>
      <c r="D676" s="16" t="s">
        <v>3089</v>
      </c>
      <c r="E676" s="16"/>
      <c r="F676" s="17">
        <v>558400.46</v>
      </c>
      <c r="G676" s="11"/>
      <c r="H676" s="17">
        <v>1</v>
      </c>
      <c r="I676" s="13"/>
    </row>
    <row r="677" spans="1:9" ht="47.25" outlineLevel="2" x14ac:dyDescent="0.25">
      <c r="A677" s="74" t="str">
        <f>"9.2."&amp;ROW(A2)&amp;"."</f>
        <v>9.2.2.</v>
      </c>
      <c r="B677" s="50" t="s">
        <v>3290</v>
      </c>
      <c r="C677" s="16" t="s">
        <v>624</v>
      </c>
      <c r="D677" s="16" t="s">
        <v>3089</v>
      </c>
      <c r="E677" s="16"/>
      <c r="F677" s="19"/>
      <c r="G677" s="11"/>
      <c r="H677" s="17">
        <v>1</v>
      </c>
      <c r="I677" s="13"/>
    </row>
    <row r="678" spans="1:9" ht="47.25" outlineLevel="2" x14ac:dyDescent="0.25">
      <c r="A678" s="74" t="str">
        <f>"9.2."&amp;ROW(A3)&amp;"."</f>
        <v>9.2.3.</v>
      </c>
      <c r="B678" s="50" t="s">
        <v>625</v>
      </c>
      <c r="C678" s="16" t="s">
        <v>626</v>
      </c>
      <c r="D678" s="16" t="s">
        <v>3089</v>
      </c>
      <c r="E678" s="16"/>
      <c r="F678" s="19"/>
      <c r="G678" s="11"/>
      <c r="H678" s="17">
        <v>1</v>
      </c>
      <c r="I678" s="13"/>
    </row>
    <row r="679" spans="1:9" ht="47.25" outlineLevel="2" x14ac:dyDescent="0.25">
      <c r="A679" s="74" t="str">
        <f>"9.2."&amp;ROW(A4)&amp;"."</f>
        <v>9.2.4.</v>
      </c>
      <c r="B679" s="50" t="s">
        <v>627</v>
      </c>
      <c r="C679" s="16" t="s">
        <v>628</v>
      </c>
      <c r="D679" s="16" t="s">
        <v>3089</v>
      </c>
      <c r="E679" s="16"/>
      <c r="F679" s="19"/>
      <c r="G679" s="11"/>
      <c r="H679" s="17">
        <v>1</v>
      </c>
      <c r="I679" s="13"/>
    </row>
    <row r="680" spans="1:9" ht="47.25" outlineLevel="2" x14ac:dyDescent="0.25">
      <c r="A680" s="74" t="str">
        <f>"9.2."&amp;ROW(A5)&amp;"."</f>
        <v>9.2.5.</v>
      </c>
      <c r="B680" s="50" t="s">
        <v>629</v>
      </c>
      <c r="C680" s="16" t="s">
        <v>630</v>
      </c>
      <c r="D680" s="16" t="s">
        <v>3089</v>
      </c>
      <c r="E680" s="16"/>
      <c r="F680" s="19"/>
      <c r="G680" s="11"/>
      <c r="H680" s="17">
        <v>1</v>
      </c>
      <c r="I680" s="13"/>
    </row>
    <row r="681" spans="1:9" ht="47.25" outlineLevel="2" x14ac:dyDescent="0.25">
      <c r="A681" s="74" t="str">
        <f t="shared" ref="A681:A689" si="30">"9.2."&amp;ROW(A8)&amp;"."</f>
        <v>9.2.8.</v>
      </c>
      <c r="B681" s="50" t="s">
        <v>631</v>
      </c>
      <c r="C681" s="16" t="s">
        <v>632</v>
      </c>
      <c r="D681" s="16" t="s">
        <v>3089</v>
      </c>
      <c r="E681" s="16"/>
      <c r="F681" s="19"/>
      <c r="G681" s="11"/>
      <c r="H681" s="17">
        <v>1</v>
      </c>
      <c r="I681" s="13"/>
    </row>
    <row r="682" spans="1:9" ht="47.25" outlineLevel="2" x14ac:dyDescent="0.25">
      <c r="A682" s="74" t="str">
        <f t="shared" si="30"/>
        <v>9.2.9.</v>
      </c>
      <c r="B682" s="50" t="s">
        <v>633</v>
      </c>
      <c r="C682" s="16" t="s">
        <v>634</v>
      </c>
      <c r="D682" s="16" t="s">
        <v>3089</v>
      </c>
      <c r="E682" s="16"/>
      <c r="F682" s="19"/>
      <c r="G682" s="11"/>
      <c r="H682" s="17">
        <v>1</v>
      </c>
      <c r="I682" s="13"/>
    </row>
    <row r="683" spans="1:9" ht="47.25" outlineLevel="2" x14ac:dyDescent="0.25">
      <c r="A683" s="74" t="str">
        <f t="shared" si="30"/>
        <v>9.2.10.</v>
      </c>
      <c r="B683" s="50" t="s">
        <v>635</v>
      </c>
      <c r="C683" s="16" t="s">
        <v>636</v>
      </c>
      <c r="D683" s="16" t="s">
        <v>3089</v>
      </c>
      <c r="E683" s="16"/>
      <c r="F683" s="19"/>
      <c r="G683" s="11"/>
      <c r="H683" s="17">
        <v>1</v>
      </c>
      <c r="I683" s="13"/>
    </row>
    <row r="684" spans="1:9" ht="47.25" outlineLevel="2" x14ac:dyDescent="0.25">
      <c r="A684" s="74" t="str">
        <f t="shared" si="30"/>
        <v>9.2.11.</v>
      </c>
      <c r="B684" s="50" t="s">
        <v>637</v>
      </c>
      <c r="C684" s="16" t="s">
        <v>638</v>
      </c>
      <c r="D684" s="16" t="s">
        <v>3089</v>
      </c>
      <c r="E684" s="16"/>
      <c r="F684" s="19"/>
      <c r="G684" s="11"/>
      <c r="H684" s="17">
        <v>1</v>
      </c>
      <c r="I684" s="13"/>
    </row>
    <row r="685" spans="1:9" ht="47.25" outlineLevel="2" x14ac:dyDescent="0.25">
      <c r="A685" s="74" t="str">
        <f t="shared" si="30"/>
        <v>9.2.12.</v>
      </c>
      <c r="B685" s="50" t="s">
        <v>637</v>
      </c>
      <c r="C685" s="16" t="s">
        <v>639</v>
      </c>
      <c r="D685" s="16" t="s">
        <v>3089</v>
      </c>
      <c r="E685" s="16"/>
      <c r="F685" s="19"/>
      <c r="G685" s="11"/>
      <c r="H685" s="17">
        <v>1</v>
      </c>
      <c r="I685" s="13"/>
    </row>
    <row r="686" spans="1:9" ht="47.25" outlineLevel="2" x14ac:dyDescent="0.25">
      <c r="A686" s="74" t="str">
        <f t="shared" si="30"/>
        <v>9.2.13.</v>
      </c>
      <c r="B686" s="50" t="s">
        <v>640</v>
      </c>
      <c r="C686" s="16" t="s">
        <v>641</v>
      </c>
      <c r="D686" s="16" t="s">
        <v>3089</v>
      </c>
      <c r="E686" s="16"/>
      <c r="F686" s="19"/>
      <c r="G686" s="11"/>
      <c r="H686" s="17">
        <v>1</v>
      </c>
      <c r="I686" s="13"/>
    </row>
    <row r="687" spans="1:9" ht="47.25" outlineLevel="2" x14ac:dyDescent="0.25">
      <c r="A687" s="74" t="str">
        <f t="shared" si="30"/>
        <v>9.2.14.</v>
      </c>
      <c r="B687" s="50" t="s">
        <v>3292</v>
      </c>
      <c r="C687" s="16" t="s">
        <v>642</v>
      </c>
      <c r="D687" s="16" t="s">
        <v>3089</v>
      </c>
      <c r="E687" s="16"/>
      <c r="F687" s="19"/>
      <c r="G687" s="11"/>
      <c r="H687" s="17">
        <v>1</v>
      </c>
      <c r="I687" s="13"/>
    </row>
    <row r="688" spans="1:9" ht="47.25" outlineLevel="2" x14ac:dyDescent="0.25">
      <c r="A688" s="74" t="str">
        <f t="shared" si="30"/>
        <v>9.2.15.</v>
      </c>
      <c r="B688" s="50" t="s">
        <v>3292</v>
      </c>
      <c r="C688" s="16" t="s">
        <v>643</v>
      </c>
      <c r="D688" s="16" t="s">
        <v>3089</v>
      </c>
      <c r="E688" s="16"/>
      <c r="F688" s="17">
        <v>10024.09</v>
      </c>
      <c r="G688" s="11"/>
      <c r="H688" s="17">
        <v>1</v>
      </c>
      <c r="I688" s="13"/>
    </row>
    <row r="689" spans="1:9" ht="47.25" outlineLevel="2" x14ac:dyDescent="0.25">
      <c r="A689" s="74" t="str">
        <f t="shared" si="30"/>
        <v>9.2.16.</v>
      </c>
      <c r="B689" s="50" t="s">
        <v>644</v>
      </c>
      <c r="C689" s="16" t="s">
        <v>645</v>
      </c>
      <c r="D689" s="16" t="s">
        <v>3089</v>
      </c>
      <c r="E689" s="16"/>
      <c r="F689" s="19"/>
      <c r="G689" s="11"/>
      <c r="H689" s="17">
        <v>1</v>
      </c>
      <c r="I689" s="13"/>
    </row>
    <row r="690" spans="1:9" ht="47.25" outlineLevel="2" x14ac:dyDescent="0.25">
      <c r="A690" s="74" t="str">
        <f t="shared" ref="A690:A707" si="31">"9.2."&amp;ROW(A17)&amp;"."</f>
        <v>9.2.17.</v>
      </c>
      <c r="B690" s="50" t="s">
        <v>646</v>
      </c>
      <c r="C690" s="16" t="s">
        <v>647</v>
      </c>
      <c r="D690" s="16" t="s">
        <v>3089</v>
      </c>
      <c r="E690" s="16"/>
      <c r="F690" s="19"/>
      <c r="G690" s="11"/>
      <c r="H690" s="17">
        <v>1</v>
      </c>
      <c r="I690" s="13"/>
    </row>
    <row r="691" spans="1:9" ht="47.25" outlineLevel="2" x14ac:dyDescent="0.25">
      <c r="A691" s="74" t="str">
        <f t="shared" si="31"/>
        <v>9.2.18.</v>
      </c>
      <c r="B691" s="50" t="s">
        <v>648</v>
      </c>
      <c r="C691" s="16" t="s">
        <v>649</v>
      </c>
      <c r="D691" s="16" t="s">
        <v>3089</v>
      </c>
      <c r="E691" s="16"/>
      <c r="F691" s="19"/>
      <c r="G691" s="11"/>
      <c r="H691" s="17">
        <v>1</v>
      </c>
      <c r="I691" s="13"/>
    </row>
    <row r="692" spans="1:9" ht="47.25" outlineLevel="2" x14ac:dyDescent="0.25">
      <c r="A692" s="74" t="str">
        <f t="shared" si="31"/>
        <v>9.2.19.</v>
      </c>
      <c r="B692" s="50" t="s">
        <v>650</v>
      </c>
      <c r="C692" s="16" t="s">
        <v>651</v>
      </c>
      <c r="D692" s="16" t="s">
        <v>3089</v>
      </c>
      <c r="E692" s="16"/>
      <c r="F692" s="19"/>
      <c r="G692" s="11"/>
      <c r="H692" s="17">
        <v>1</v>
      </c>
      <c r="I692" s="13"/>
    </row>
    <row r="693" spans="1:9" ht="47.25" outlineLevel="2" x14ac:dyDescent="0.25">
      <c r="A693" s="74" t="str">
        <f t="shared" si="31"/>
        <v>9.2.20.</v>
      </c>
      <c r="B693" s="50" t="s">
        <v>652</v>
      </c>
      <c r="C693" s="16" t="s">
        <v>653</v>
      </c>
      <c r="D693" s="16" t="s">
        <v>3089</v>
      </c>
      <c r="E693" s="16"/>
      <c r="F693" s="19"/>
      <c r="G693" s="11"/>
      <c r="H693" s="17">
        <v>1</v>
      </c>
      <c r="I693" s="13"/>
    </row>
    <row r="694" spans="1:9" ht="47.25" outlineLevel="2" x14ac:dyDescent="0.25">
      <c r="A694" s="74" t="str">
        <f t="shared" si="31"/>
        <v>9.2.21.</v>
      </c>
      <c r="B694" s="50" t="s">
        <v>3293</v>
      </c>
      <c r="C694" s="16" t="s">
        <v>654</v>
      </c>
      <c r="D694" s="16" t="s">
        <v>3089</v>
      </c>
      <c r="E694" s="16"/>
      <c r="F694" s="17">
        <v>73806.09</v>
      </c>
      <c r="G694" s="11"/>
      <c r="H694" s="17">
        <v>1</v>
      </c>
      <c r="I694" s="13"/>
    </row>
    <row r="695" spans="1:9" ht="47.25" outlineLevel="2" x14ac:dyDescent="0.25">
      <c r="A695" s="74" t="str">
        <f t="shared" si="31"/>
        <v>9.2.22.</v>
      </c>
      <c r="B695" s="50" t="s">
        <v>3294</v>
      </c>
      <c r="C695" s="16" t="s">
        <v>655</v>
      </c>
      <c r="D695" s="16" t="s">
        <v>3089</v>
      </c>
      <c r="E695" s="16"/>
      <c r="F695" s="17">
        <v>45406.03</v>
      </c>
      <c r="G695" s="11"/>
      <c r="H695" s="17">
        <v>1</v>
      </c>
      <c r="I695" s="13"/>
    </row>
    <row r="696" spans="1:9" ht="47.25" outlineLevel="2" x14ac:dyDescent="0.25">
      <c r="A696" s="74" t="str">
        <f t="shared" si="31"/>
        <v>9.2.23.</v>
      </c>
      <c r="B696" s="50" t="s">
        <v>3295</v>
      </c>
      <c r="C696" s="16" t="s">
        <v>656</v>
      </c>
      <c r="D696" s="16" t="s">
        <v>3089</v>
      </c>
      <c r="E696" s="16"/>
      <c r="F696" s="17">
        <v>45866.41</v>
      </c>
      <c r="G696" s="11"/>
      <c r="H696" s="17">
        <v>1</v>
      </c>
      <c r="I696" s="13"/>
    </row>
    <row r="697" spans="1:9" ht="47.25" outlineLevel="2" x14ac:dyDescent="0.25">
      <c r="A697" s="74" t="str">
        <f t="shared" si="31"/>
        <v>9.2.24.</v>
      </c>
      <c r="B697" s="50" t="s">
        <v>3296</v>
      </c>
      <c r="C697" s="16" t="s">
        <v>657</v>
      </c>
      <c r="D697" s="16" t="s">
        <v>3089</v>
      </c>
      <c r="E697" s="16"/>
      <c r="F697" s="19"/>
      <c r="G697" s="11"/>
      <c r="H697" s="17">
        <v>1</v>
      </c>
      <c r="I697" s="13"/>
    </row>
    <row r="698" spans="1:9" ht="47.25" outlineLevel="2" x14ac:dyDescent="0.25">
      <c r="A698" s="74" t="str">
        <f t="shared" si="31"/>
        <v>9.2.25.</v>
      </c>
      <c r="B698" s="50" t="s">
        <v>658</v>
      </c>
      <c r="C698" s="16" t="s">
        <v>659</v>
      </c>
      <c r="D698" s="16" t="s">
        <v>3089</v>
      </c>
      <c r="E698" s="16"/>
      <c r="F698" s="19"/>
      <c r="G698" s="11"/>
      <c r="H698" s="17">
        <v>1</v>
      </c>
      <c r="I698" s="13"/>
    </row>
    <row r="699" spans="1:9" ht="47.25" outlineLevel="2" x14ac:dyDescent="0.25">
      <c r="A699" s="74" t="str">
        <f t="shared" si="31"/>
        <v>9.2.26.</v>
      </c>
      <c r="B699" s="50" t="s">
        <v>3297</v>
      </c>
      <c r="C699" s="16" t="s">
        <v>660</v>
      </c>
      <c r="D699" s="16" t="s">
        <v>3089</v>
      </c>
      <c r="E699" s="16"/>
      <c r="F699" s="19"/>
      <c r="G699" s="11"/>
      <c r="H699" s="17">
        <v>1</v>
      </c>
      <c r="I699" s="13"/>
    </row>
    <row r="700" spans="1:9" ht="47.25" outlineLevel="2" x14ac:dyDescent="0.25">
      <c r="A700" s="74" t="str">
        <f t="shared" si="31"/>
        <v>9.2.27.</v>
      </c>
      <c r="B700" s="50" t="s">
        <v>3266</v>
      </c>
      <c r="C700" s="16" t="s">
        <v>661</v>
      </c>
      <c r="D700" s="16" t="s">
        <v>3089</v>
      </c>
      <c r="E700" s="16"/>
      <c r="F700" s="19"/>
      <c r="G700" s="11"/>
      <c r="H700" s="17">
        <v>1</v>
      </c>
      <c r="I700" s="13"/>
    </row>
    <row r="701" spans="1:9" ht="47.25" outlineLevel="2" x14ac:dyDescent="0.25">
      <c r="A701" s="74" t="str">
        <f t="shared" si="31"/>
        <v>9.2.28.</v>
      </c>
      <c r="B701" s="50" t="s">
        <v>662</v>
      </c>
      <c r="C701" s="16" t="s">
        <v>663</v>
      </c>
      <c r="D701" s="16" t="s">
        <v>3089</v>
      </c>
      <c r="E701" s="16"/>
      <c r="F701" s="19"/>
      <c r="G701" s="11"/>
      <c r="H701" s="17">
        <v>1</v>
      </c>
      <c r="I701" s="13"/>
    </row>
    <row r="702" spans="1:9" ht="47.25" outlineLevel="2" x14ac:dyDescent="0.25">
      <c r="A702" s="74" t="str">
        <f t="shared" si="31"/>
        <v>9.2.29.</v>
      </c>
      <c r="B702" s="50" t="s">
        <v>664</v>
      </c>
      <c r="C702" s="16" t="s">
        <v>665</v>
      </c>
      <c r="D702" s="16" t="s">
        <v>3089</v>
      </c>
      <c r="E702" s="16"/>
      <c r="F702" s="19"/>
      <c r="G702" s="11"/>
      <c r="H702" s="17">
        <v>1</v>
      </c>
      <c r="I702" s="13"/>
    </row>
    <row r="703" spans="1:9" ht="47.25" outlineLevel="2" x14ac:dyDescent="0.25">
      <c r="A703" s="74" t="str">
        <f t="shared" si="31"/>
        <v>9.2.30.</v>
      </c>
      <c r="B703" s="50" t="s">
        <v>3298</v>
      </c>
      <c r="C703" s="16" t="s">
        <v>666</v>
      </c>
      <c r="D703" s="16" t="s">
        <v>3089</v>
      </c>
      <c r="E703" s="16"/>
      <c r="F703" s="19"/>
      <c r="G703" s="11"/>
      <c r="H703" s="17">
        <v>1</v>
      </c>
      <c r="I703" s="13"/>
    </row>
    <row r="704" spans="1:9" ht="47.25" outlineLevel="2" x14ac:dyDescent="0.25">
      <c r="A704" s="74" t="str">
        <f t="shared" si="31"/>
        <v>9.2.31.</v>
      </c>
      <c r="B704" s="50" t="s">
        <v>3299</v>
      </c>
      <c r="C704" s="16" t="s">
        <v>667</v>
      </c>
      <c r="D704" s="16" t="s">
        <v>3089</v>
      </c>
      <c r="E704" s="16"/>
      <c r="F704" s="19"/>
      <c r="G704" s="11"/>
      <c r="H704" s="17">
        <v>1</v>
      </c>
      <c r="I704" s="13"/>
    </row>
    <row r="705" spans="1:9" ht="47.25" outlineLevel="2" x14ac:dyDescent="0.25">
      <c r="A705" s="74" t="str">
        <f t="shared" si="31"/>
        <v>9.2.32.</v>
      </c>
      <c r="B705" s="50" t="s">
        <v>668</v>
      </c>
      <c r="C705" s="16" t="s">
        <v>669</v>
      </c>
      <c r="D705" s="16" t="s">
        <v>3089</v>
      </c>
      <c r="E705" s="16"/>
      <c r="F705" s="19"/>
      <c r="G705" s="11"/>
      <c r="H705" s="17">
        <v>1</v>
      </c>
      <c r="I705" s="13"/>
    </row>
    <row r="706" spans="1:9" ht="47.25" outlineLevel="2" x14ac:dyDescent="0.25">
      <c r="A706" s="74" t="str">
        <f t="shared" si="31"/>
        <v>9.2.33.</v>
      </c>
      <c r="B706" s="50" t="s">
        <v>668</v>
      </c>
      <c r="C706" s="16" t="s">
        <v>670</v>
      </c>
      <c r="D706" s="16" t="s">
        <v>3089</v>
      </c>
      <c r="E706" s="16"/>
      <c r="F706" s="19"/>
      <c r="G706" s="11"/>
      <c r="H706" s="17">
        <v>1</v>
      </c>
      <c r="I706" s="13"/>
    </row>
    <row r="707" spans="1:9" ht="47.25" outlineLevel="2" x14ac:dyDescent="0.25">
      <c r="A707" s="74" t="str">
        <f t="shared" si="31"/>
        <v>9.2.34.</v>
      </c>
      <c r="B707" s="50" t="s">
        <v>668</v>
      </c>
      <c r="C707" s="16" t="s">
        <v>671</v>
      </c>
      <c r="D707" s="16" t="s">
        <v>3089</v>
      </c>
      <c r="E707" s="16"/>
      <c r="F707" s="19"/>
      <c r="G707" s="11"/>
      <c r="H707" s="17">
        <v>1</v>
      </c>
      <c r="I707" s="13"/>
    </row>
    <row r="708" spans="1:9" ht="15.75" outlineLevel="1" x14ac:dyDescent="0.25">
      <c r="A708" s="74" t="s">
        <v>3645</v>
      </c>
      <c r="B708" s="49" t="s">
        <v>104</v>
      </c>
      <c r="C708" s="14"/>
      <c r="D708" s="14"/>
      <c r="E708" s="14"/>
      <c r="F708" s="15">
        <v>218521.94</v>
      </c>
      <c r="G708" s="11"/>
      <c r="I708" s="13"/>
    </row>
    <row r="709" spans="1:9" ht="47.25" outlineLevel="2" x14ac:dyDescent="0.25">
      <c r="A709" s="74" t="str">
        <f>"9.3."&amp;ROW(A1)&amp;"."</f>
        <v>9.3.1.</v>
      </c>
      <c r="B709" s="50" t="s">
        <v>672</v>
      </c>
      <c r="C709" s="16" t="s">
        <v>673</v>
      </c>
      <c r="D709" s="16" t="s">
        <v>3089</v>
      </c>
      <c r="E709" s="16"/>
      <c r="F709" s="17">
        <v>218521.94</v>
      </c>
      <c r="G709" s="11"/>
      <c r="H709" s="17">
        <v>1</v>
      </c>
      <c r="I709" s="13"/>
    </row>
    <row r="710" spans="1:9" ht="47.25" outlineLevel="2" x14ac:dyDescent="0.25">
      <c r="A710" s="74" t="str">
        <f>"9.3."&amp;ROW(A2)&amp;"."</f>
        <v>9.3.2.</v>
      </c>
      <c r="B710" s="50" t="s">
        <v>674</v>
      </c>
      <c r="C710" s="16" t="s">
        <v>675</v>
      </c>
      <c r="D710" s="16" t="s">
        <v>3089</v>
      </c>
      <c r="E710" s="16"/>
      <c r="F710" s="19"/>
      <c r="G710" s="11"/>
      <c r="H710" s="17">
        <v>1</v>
      </c>
      <c r="I710" s="13"/>
    </row>
    <row r="711" spans="1:9" ht="15.75" outlineLevel="1" x14ac:dyDescent="0.25">
      <c r="A711" s="74" t="s">
        <v>3646</v>
      </c>
      <c r="B711" s="49" t="s">
        <v>58</v>
      </c>
      <c r="C711" s="14"/>
      <c r="D711" s="14"/>
      <c r="E711" s="14"/>
      <c r="F711" s="15">
        <v>234032.65</v>
      </c>
      <c r="G711" s="11"/>
      <c r="I711" s="13"/>
    </row>
    <row r="712" spans="1:9" ht="47.25" outlineLevel="2" x14ac:dyDescent="0.25">
      <c r="A712" s="74" t="str">
        <f>"9.4."&amp;ROW(A1)&amp;"."</f>
        <v>9.4.1.</v>
      </c>
      <c r="B712" s="50" t="s">
        <v>676</v>
      </c>
      <c r="C712" s="16" t="s">
        <v>677</v>
      </c>
      <c r="D712" s="16" t="s">
        <v>3089</v>
      </c>
      <c r="E712" s="16"/>
      <c r="F712" s="19"/>
      <c r="G712" s="11"/>
      <c r="H712" s="17">
        <v>1</v>
      </c>
      <c r="I712" s="56"/>
    </row>
    <row r="713" spans="1:9" ht="47.25" outlineLevel="2" x14ac:dyDescent="0.25">
      <c r="A713" s="74" t="str">
        <f>"9.4."&amp;ROW(A2)&amp;"."</f>
        <v>9.4.2.</v>
      </c>
      <c r="B713" s="50" t="s">
        <v>678</v>
      </c>
      <c r="C713" s="16" t="s">
        <v>679</v>
      </c>
      <c r="D713" s="16" t="s">
        <v>3089</v>
      </c>
      <c r="E713" s="16"/>
      <c r="F713" s="19"/>
      <c r="G713" s="11"/>
      <c r="H713" s="17">
        <v>1</v>
      </c>
      <c r="I713" s="56"/>
    </row>
    <row r="714" spans="1:9" ht="47.25" outlineLevel="2" x14ac:dyDescent="0.25">
      <c r="A714" s="74" t="str">
        <f>"9.4."&amp;ROW(A3)&amp;"."</f>
        <v>9.4.3.</v>
      </c>
      <c r="B714" s="50" t="s">
        <v>3300</v>
      </c>
      <c r="C714" s="16" t="s">
        <v>680</v>
      </c>
      <c r="D714" s="16" t="s">
        <v>3089</v>
      </c>
      <c r="E714" s="16"/>
      <c r="F714" s="19"/>
      <c r="G714" s="77" t="s">
        <v>1685</v>
      </c>
      <c r="H714" s="17">
        <v>1</v>
      </c>
      <c r="I714" s="43"/>
    </row>
    <row r="715" spans="1:9" ht="47.25" outlineLevel="2" x14ac:dyDescent="0.25">
      <c r="A715" s="74" t="str">
        <f>"9.4."&amp;ROW(A4)&amp;"."</f>
        <v>9.4.4.</v>
      </c>
      <c r="B715" s="50" t="s">
        <v>3300</v>
      </c>
      <c r="C715" s="16" t="s">
        <v>681</v>
      </c>
      <c r="D715" s="16" t="s">
        <v>3089</v>
      </c>
      <c r="E715" s="16"/>
      <c r="F715" s="19"/>
      <c r="G715" s="77" t="s">
        <v>1685</v>
      </c>
      <c r="H715" s="17">
        <v>1</v>
      </c>
      <c r="I715" s="43"/>
    </row>
    <row r="716" spans="1:9" ht="47.25" outlineLevel="2" x14ac:dyDescent="0.25">
      <c r="A716" s="74" t="str">
        <f>"9.4."&amp;ROW(A5)&amp;"."</f>
        <v>9.4.5.</v>
      </c>
      <c r="B716" s="50" t="s">
        <v>682</v>
      </c>
      <c r="C716" s="16" t="s">
        <v>683</v>
      </c>
      <c r="D716" s="16" t="s">
        <v>3089</v>
      </c>
      <c r="E716" s="16"/>
      <c r="F716" s="19"/>
      <c r="G716" s="77" t="s">
        <v>621</v>
      </c>
      <c r="H716" s="17">
        <v>1</v>
      </c>
      <c r="I716" s="56"/>
    </row>
    <row r="717" spans="1:9" ht="47.25" outlineLevel="2" x14ac:dyDescent="0.25">
      <c r="A717" s="74" t="str">
        <f t="shared" ref="A717:A719" si="32">"9.4."&amp;ROW(A8)&amp;"."</f>
        <v>9.4.8.</v>
      </c>
      <c r="B717" s="50" t="s">
        <v>3301</v>
      </c>
      <c r="C717" s="16" t="s">
        <v>684</v>
      </c>
      <c r="D717" s="16" t="s">
        <v>3089</v>
      </c>
      <c r="E717" s="16"/>
      <c r="F717" s="17">
        <v>234032.65</v>
      </c>
      <c r="G717" s="11"/>
      <c r="H717" s="17">
        <v>1</v>
      </c>
      <c r="I717" s="13"/>
    </row>
    <row r="718" spans="1:9" ht="47.25" outlineLevel="2" x14ac:dyDescent="0.25">
      <c r="A718" s="74" t="str">
        <f t="shared" si="32"/>
        <v>9.4.9.</v>
      </c>
      <c r="B718" s="50" t="s">
        <v>3302</v>
      </c>
      <c r="C718" s="16" t="s">
        <v>685</v>
      </c>
      <c r="D718" s="16" t="s">
        <v>3089</v>
      </c>
      <c r="E718" s="16"/>
      <c r="F718" s="19"/>
      <c r="G718" s="11"/>
      <c r="H718" s="17">
        <v>1</v>
      </c>
      <c r="I718" s="13"/>
    </row>
    <row r="719" spans="1:9" ht="47.25" outlineLevel="2" x14ac:dyDescent="0.25">
      <c r="A719" s="74" t="str">
        <f t="shared" si="32"/>
        <v>9.4.10.</v>
      </c>
      <c r="B719" s="50" t="s">
        <v>686</v>
      </c>
      <c r="C719" s="16" t="s">
        <v>687</v>
      </c>
      <c r="D719" s="16" t="s">
        <v>3090</v>
      </c>
      <c r="E719" s="16"/>
      <c r="F719" s="19"/>
      <c r="G719" s="11"/>
      <c r="H719" s="17">
        <v>1</v>
      </c>
      <c r="I719" s="13"/>
    </row>
    <row r="720" spans="1:9" ht="31.5" outlineLevel="1" x14ac:dyDescent="0.25">
      <c r="A720" s="74" t="s">
        <v>3647</v>
      </c>
      <c r="B720" s="49" t="s">
        <v>3082</v>
      </c>
      <c r="C720" s="16"/>
      <c r="D720" s="16"/>
      <c r="E720" s="14"/>
      <c r="F720" s="19"/>
      <c r="G720" s="11"/>
      <c r="I720" s="13"/>
    </row>
    <row r="721" spans="1:9" ht="47.25" outlineLevel="2" x14ac:dyDescent="0.25">
      <c r="A721" s="74" t="str">
        <f>"9.5."&amp;ROW(A1)&amp;"."</f>
        <v>9.5.1.</v>
      </c>
      <c r="B721" s="50" t="s">
        <v>2127</v>
      </c>
      <c r="C721" s="16" t="s">
        <v>2128</v>
      </c>
      <c r="D721" s="16" t="s">
        <v>3089</v>
      </c>
      <c r="E721" s="16" t="s">
        <v>1700</v>
      </c>
      <c r="F721" s="17"/>
      <c r="G721" s="11"/>
      <c r="H721" s="17">
        <v>4</v>
      </c>
      <c r="I721" s="13"/>
    </row>
    <row r="722" spans="1:9" ht="47.25" outlineLevel="2" x14ac:dyDescent="0.25">
      <c r="A722" s="74" t="str">
        <f>"9.5."&amp;ROW(A2)&amp;"."</f>
        <v>9.5.2.</v>
      </c>
      <c r="B722" s="50" t="s">
        <v>3303</v>
      </c>
      <c r="C722" s="16" t="s">
        <v>2130</v>
      </c>
      <c r="D722" s="16" t="s">
        <v>3089</v>
      </c>
      <c r="E722" s="16"/>
      <c r="F722" s="17"/>
      <c r="G722" s="11"/>
      <c r="H722" s="17">
        <v>1</v>
      </c>
      <c r="I722" s="13"/>
    </row>
    <row r="723" spans="1:9" ht="47.25" outlineLevel="2" x14ac:dyDescent="0.25">
      <c r="A723" s="74" t="str">
        <f>"9.5."&amp;ROW(A3)&amp;"."</f>
        <v>9.5.3.</v>
      </c>
      <c r="B723" s="50" t="s">
        <v>1764</v>
      </c>
      <c r="C723" s="16" t="s">
        <v>1765</v>
      </c>
      <c r="D723" s="16" t="s">
        <v>3089</v>
      </c>
      <c r="E723" s="16" t="s">
        <v>3278</v>
      </c>
      <c r="F723" s="17"/>
      <c r="G723" s="11"/>
      <c r="H723" s="17">
        <v>1</v>
      </c>
      <c r="I723" s="13"/>
    </row>
    <row r="724" spans="1:9" ht="47.25" outlineLevel="2" x14ac:dyDescent="0.25">
      <c r="A724" s="74" t="str">
        <f>"9.5."&amp;ROW(A4)&amp;"."</f>
        <v>9.5.4.</v>
      </c>
      <c r="B724" s="50" t="s">
        <v>2131</v>
      </c>
      <c r="C724" s="16" t="s">
        <v>2132</v>
      </c>
      <c r="D724" s="16" t="s">
        <v>3089</v>
      </c>
      <c r="E724" s="16" t="s">
        <v>3278</v>
      </c>
      <c r="F724" s="17"/>
      <c r="G724" s="11"/>
      <c r="H724" s="17">
        <v>4</v>
      </c>
      <c r="I724" s="13"/>
    </row>
    <row r="725" spans="1:9" ht="47.25" outlineLevel="2" x14ac:dyDescent="0.25">
      <c r="A725" s="74" t="str">
        <f>"9.5."&amp;ROW(A5)&amp;"."</f>
        <v>9.5.5.</v>
      </c>
      <c r="B725" s="50" t="s">
        <v>2133</v>
      </c>
      <c r="C725" s="16" t="s">
        <v>2134</v>
      </c>
      <c r="D725" s="16" t="s">
        <v>3089</v>
      </c>
      <c r="E725" s="16" t="s">
        <v>3278</v>
      </c>
      <c r="F725" s="17"/>
      <c r="G725" s="11"/>
      <c r="H725" s="17">
        <v>1</v>
      </c>
      <c r="I725" s="13"/>
    </row>
    <row r="726" spans="1:9" ht="47.25" outlineLevel="2" x14ac:dyDescent="0.25">
      <c r="A726" s="74" t="str">
        <f t="shared" ref="A726:A734" si="33">"9.5."&amp;ROW(A8)&amp;"."</f>
        <v>9.5.8.</v>
      </c>
      <c r="B726" s="50" t="s">
        <v>2135</v>
      </c>
      <c r="C726" s="16" t="s">
        <v>2136</v>
      </c>
      <c r="D726" s="16" t="s">
        <v>3089</v>
      </c>
      <c r="E726" s="16" t="s">
        <v>3278</v>
      </c>
      <c r="F726" s="17"/>
      <c r="G726" s="11"/>
      <c r="H726" s="17">
        <v>1</v>
      </c>
      <c r="I726" s="13"/>
    </row>
    <row r="727" spans="1:9" ht="47.25" outlineLevel="2" x14ac:dyDescent="0.25">
      <c r="A727" s="74" t="str">
        <f t="shared" si="33"/>
        <v>9.5.9.</v>
      </c>
      <c r="B727" s="50" t="s">
        <v>2137</v>
      </c>
      <c r="C727" s="16" t="s">
        <v>2138</v>
      </c>
      <c r="D727" s="16" t="s">
        <v>3089</v>
      </c>
      <c r="E727" s="16" t="s">
        <v>3278</v>
      </c>
      <c r="F727" s="17"/>
      <c r="G727" s="11"/>
      <c r="H727" s="17">
        <v>1</v>
      </c>
      <c r="I727" s="13"/>
    </row>
    <row r="728" spans="1:9" ht="47.25" outlineLevel="2" x14ac:dyDescent="0.25">
      <c r="A728" s="74" t="str">
        <f t="shared" si="33"/>
        <v>9.5.10.</v>
      </c>
      <c r="B728" s="50" t="s">
        <v>2139</v>
      </c>
      <c r="C728" s="16" t="s">
        <v>2140</v>
      </c>
      <c r="D728" s="16" t="s">
        <v>3089</v>
      </c>
      <c r="E728" s="16" t="s">
        <v>3278</v>
      </c>
      <c r="F728" s="17"/>
      <c r="G728" s="11"/>
      <c r="H728" s="17">
        <v>2</v>
      </c>
      <c r="I728" s="13"/>
    </row>
    <row r="729" spans="1:9" ht="47.25" outlineLevel="2" x14ac:dyDescent="0.25">
      <c r="A729" s="74" t="str">
        <f t="shared" si="33"/>
        <v>9.5.11.</v>
      </c>
      <c r="B729" s="50" t="s">
        <v>2141</v>
      </c>
      <c r="C729" s="16" t="s">
        <v>2142</v>
      </c>
      <c r="D729" s="16" t="s">
        <v>3089</v>
      </c>
      <c r="E729" s="16" t="s">
        <v>3278</v>
      </c>
      <c r="F729" s="17"/>
      <c r="G729" s="11"/>
      <c r="H729" s="17">
        <v>2</v>
      </c>
      <c r="I729" s="13"/>
    </row>
    <row r="730" spans="1:9" ht="47.25" outlineLevel="2" x14ac:dyDescent="0.25">
      <c r="A730" s="74" t="str">
        <f t="shared" si="33"/>
        <v>9.5.12.</v>
      </c>
      <c r="B730" s="50" t="s">
        <v>2143</v>
      </c>
      <c r="C730" s="16" t="s">
        <v>2144</v>
      </c>
      <c r="D730" s="16" t="s">
        <v>3089</v>
      </c>
      <c r="E730" s="16" t="s">
        <v>3278</v>
      </c>
      <c r="F730" s="17"/>
      <c r="G730" s="11"/>
      <c r="H730" s="17">
        <v>1</v>
      </c>
      <c r="I730" s="13"/>
    </row>
    <row r="731" spans="1:9" ht="47.25" outlineLevel="2" x14ac:dyDescent="0.25">
      <c r="A731" s="74" t="str">
        <f t="shared" si="33"/>
        <v>9.5.13.</v>
      </c>
      <c r="B731" s="50" t="s">
        <v>2145</v>
      </c>
      <c r="C731" s="16" t="s">
        <v>2146</v>
      </c>
      <c r="D731" s="16" t="s">
        <v>3089</v>
      </c>
      <c r="E731" s="16" t="s">
        <v>3278</v>
      </c>
      <c r="F731" s="17"/>
      <c r="G731" s="11"/>
      <c r="H731" s="17">
        <v>1</v>
      </c>
      <c r="I731" s="13"/>
    </row>
    <row r="732" spans="1:9" ht="47.25" outlineLevel="2" x14ac:dyDescent="0.25">
      <c r="A732" s="74" t="str">
        <f t="shared" si="33"/>
        <v>9.5.14.</v>
      </c>
      <c r="B732" s="50" t="s">
        <v>3304</v>
      </c>
      <c r="C732" s="16" t="s">
        <v>2147</v>
      </c>
      <c r="D732" s="16" t="s">
        <v>3089</v>
      </c>
      <c r="E732" s="16" t="s">
        <v>3278</v>
      </c>
      <c r="F732" s="17"/>
      <c r="G732" s="11"/>
      <c r="H732" s="17">
        <v>1</v>
      </c>
      <c r="I732" s="13"/>
    </row>
    <row r="733" spans="1:9" ht="47.25" outlineLevel="2" x14ac:dyDescent="0.25">
      <c r="A733" s="74" t="str">
        <f t="shared" si="33"/>
        <v>9.5.15.</v>
      </c>
      <c r="B733" s="50" t="s">
        <v>2148</v>
      </c>
      <c r="C733" s="16" t="s">
        <v>2149</v>
      </c>
      <c r="D733" s="16" t="s">
        <v>3089</v>
      </c>
      <c r="E733" s="16" t="s">
        <v>3278</v>
      </c>
      <c r="F733" s="17"/>
      <c r="G733" s="11"/>
      <c r="H733" s="17">
        <v>1</v>
      </c>
      <c r="I733" s="13"/>
    </row>
    <row r="734" spans="1:9" ht="47.25" outlineLevel="2" x14ac:dyDescent="0.25">
      <c r="A734" s="74" t="str">
        <f t="shared" si="33"/>
        <v>9.5.16.</v>
      </c>
      <c r="B734" s="50" t="s">
        <v>2150</v>
      </c>
      <c r="C734" s="16" t="s">
        <v>2151</v>
      </c>
      <c r="D734" s="16" t="s">
        <v>3089</v>
      </c>
      <c r="E734" s="16" t="s">
        <v>3278</v>
      </c>
      <c r="F734" s="17"/>
      <c r="G734" s="11"/>
      <c r="H734" s="17">
        <v>2</v>
      </c>
      <c r="I734" s="13"/>
    </row>
    <row r="735" spans="1:9" ht="47.25" outlineLevel="2" x14ac:dyDescent="0.25">
      <c r="A735" s="74" t="str">
        <f t="shared" ref="A735:A776" si="34">"9.5."&amp;ROW(A17)&amp;"."</f>
        <v>9.5.17.</v>
      </c>
      <c r="B735" s="50" t="s">
        <v>2152</v>
      </c>
      <c r="C735" s="16" t="s">
        <v>2153</v>
      </c>
      <c r="D735" s="16" t="s">
        <v>3089</v>
      </c>
      <c r="E735" s="16" t="s">
        <v>3278</v>
      </c>
      <c r="F735" s="17"/>
      <c r="G735" s="11"/>
      <c r="H735" s="17">
        <v>2</v>
      </c>
      <c r="I735" s="13"/>
    </row>
    <row r="736" spans="1:9" ht="47.25" outlineLevel="2" x14ac:dyDescent="0.25">
      <c r="A736" s="74" t="str">
        <f t="shared" si="34"/>
        <v>9.5.18.</v>
      </c>
      <c r="B736" s="50" t="s">
        <v>2154</v>
      </c>
      <c r="C736" s="16" t="s">
        <v>2155</v>
      </c>
      <c r="D736" s="16" t="s">
        <v>3089</v>
      </c>
      <c r="E736" s="16" t="s">
        <v>3278</v>
      </c>
      <c r="F736" s="17"/>
      <c r="G736" s="11"/>
      <c r="H736" s="17">
        <v>1</v>
      </c>
      <c r="I736" s="13"/>
    </row>
    <row r="737" spans="1:9" ht="47.25" outlineLevel="2" x14ac:dyDescent="0.25">
      <c r="A737" s="74" t="str">
        <f t="shared" si="34"/>
        <v>9.5.19.</v>
      </c>
      <c r="B737" s="50" t="s">
        <v>2156</v>
      </c>
      <c r="C737" s="16" t="s">
        <v>2157</v>
      </c>
      <c r="D737" s="16" t="s">
        <v>3089</v>
      </c>
      <c r="E737" s="16" t="s">
        <v>3278</v>
      </c>
      <c r="F737" s="17"/>
      <c r="G737" s="11"/>
      <c r="H737" s="17">
        <v>3</v>
      </c>
      <c r="I737" s="13"/>
    </row>
    <row r="738" spans="1:9" ht="47.25" outlineLevel="2" x14ac:dyDescent="0.25">
      <c r="A738" s="74" t="str">
        <f t="shared" si="34"/>
        <v>9.5.20.</v>
      </c>
      <c r="B738" s="50" t="s">
        <v>3305</v>
      </c>
      <c r="C738" s="16" t="s">
        <v>2158</v>
      </c>
      <c r="D738" s="16" t="s">
        <v>3089</v>
      </c>
      <c r="E738" s="16" t="s">
        <v>3278</v>
      </c>
      <c r="F738" s="17"/>
      <c r="G738" s="11"/>
      <c r="H738" s="17">
        <v>2</v>
      </c>
      <c r="I738" s="13"/>
    </row>
    <row r="739" spans="1:9" ht="47.25" outlineLevel="2" x14ac:dyDescent="0.25">
      <c r="A739" s="74" t="str">
        <f t="shared" si="34"/>
        <v>9.5.21.</v>
      </c>
      <c r="B739" s="50" t="s">
        <v>2159</v>
      </c>
      <c r="C739" s="16" t="s">
        <v>2160</v>
      </c>
      <c r="D739" s="16" t="s">
        <v>3089</v>
      </c>
      <c r="E739" s="16" t="s">
        <v>3278</v>
      </c>
      <c r="F739" s="17"/>
      <c r="G739" s="11"/>
      <c r="H739" s="17">
        <v>2</v>
      </c>
      <c r="I739" s="13"/>
    </row>
    <row r="740" spans="1:9" ht="47.25" outlineLevel="2" x14ac:dyDescent="0.25">
      <c r="A740" s="74" t="str">
        <f t="shared" si="34"/>
        <v>9.5.22.</v>
      </c>
      <c r="B740" s="50" t="s">
        <v>2161</v>
      </c>
      <c r="C740" s="16" t="s">
        <v>2162</v>
      </c>
      <c r="D740" s="16" t="s">
        <v>3089</v>
      </c>
      <c r="E740" s="16" t="s">
        <v>3278</v>
      </c>
      <c r="F740" s="17"/>
      <c r="G740" s="11"/>
      <c r="H740" s="17">
        <v>2</v>
      </c>
      <c r="I740" s="13"/>
    </row>
    <row r="741" spans="1:9" ht="47.25" outlineLevel="2" x14ac:dyDescent="0.25">
      <c r="A741" s="74" t="str">
        <f t="shared" si="34"/>
        <v>9.5.23.</v>
      </c>
      <c r="B741" s="50" t="s">
        <v>2163</v>
      </c>
      <c r="C741" s="16" t="s">
        <v>2164</v>
      </c>
      <c r="D741" s="16" t="s">
        <v>3089</v>
      </c>
      <c r="E741" s="16" t="s">
        <v>3278</v>
      </c>
      <c r="F741" s="17"/>
      <c r="G741" s="11"/>
      <c r="H741" s="17">
        <v>4</v>
      </c>
      <c r="I741" s="13"/>
    </row>
    <row r="742" spans="1:9" ht="47.25" outlineLevel="2" x14ac:dyDescent="0.25">
      <c r="A742" s="74" t="str">
        <f t="shared" si="34"/>
        <v>9.5.24.</v>
      </c>
      <c r="B742" s="50" t="s">
        <v>2165</v>
      </c>
      <c r="C742" s="16" t="s">
        <v>2166</v>
      </c>
      <c r="D742" s="16" t="s">
        <v>3089</v>
      </c>
      <c r="E742" s="16" t="s">
        <v>3278</v>
      </c>
      <c r="F742" s="17"/>
      <c r="G742" s="11"/>
      <c r="H742" s="17">
        <v>2</v>
      </c>
      <c r="I742" s="13"/>
    </row>
    <row r="743" spans="1:9" ht="47.25" outlineLevel="2" x14ac:dyDescent="0.25">
      <c r="A743" s="74" t="str">
        <f t="shared" si="34"/>
        <v>9.5.25.</v>
      </c>
      <c r="B743" s="50" t="s">
        <v>2167</v>
      </c>
      <c r="C743" s="16" t="s">
        <v>2168</v>
      </c>
      <c r="D743" s="16" t="s">
        <v>3089</v>
      </c>
      <c r="E743" s="16" t="s">
        <v>3278</v>
      </c>
      <c r="F743" s="17"/>
      <c r="G743" s="11"/>
      <c r="H743" s="17">
        <v>1</v>
      </c>
      <c r="I743" s="13"/>
    </row>
    <row r="744" spans="1:9" ht="47.25" outlineLevel="2" x14ac:dyDescent="0.25">
      <c r="A744" s="74" t="str">
        <f t="shared" si="34"/>
        <v>9.5.26.</v>
      </c>
      <c r="B744" s="50" t="s">
        <v>2169</v>
      </c>
      <c r="C744" s="16" t="s">
        <v>2170</v>
      </c>
      <c r="D744" s="16" t="s">
        <v>3089</v>
      </c>
      <c r="E744" s="16" t="s">
        <v>3278</v>
      </c>
      <c r="F744" s="17"/>
      <c r="G744" s="11"/>
      <c r="H744" s="17">
        <v>1</v>
      </c>
      <c r="I744" s="13"/>
    </row>
    <row r="745" spans="1:9" ht="47.25" outlineLevel="2" x14ac:dyDescent="0.25">
      <c r="A745" s="74" t="str">
        <f t="shared" si="34"/>
        <v>9.5.27.</v>
      </c>
      <c r="B745" s="50" t="s">
        <v>3306</v>
      </c>
      <c r="C745" s="16" t="s">
        <v>2171</v>
      </c>
      <c r="D745" s="16" t="s">
        <v>3089</v>
      </c>
      <c r="E745" s="16" t="s">
        <v>3312</v>
      </c>
      <c r="F745" s="17"/>
      <c r="G745" s="11"/>
      <c r="H745" s="17">
        <v>1</v>
      </c>
      <c r="I745" s="13"/>
    </row>
    <row r="746" spans="1:9" ht="47.25" outlineLevel="2" x14ac:dyDescent="0.25">
      <c r="A746" s="74" t="str">
        <f t="shared" si="34"/>
        <v>9.5.28.</v>
      </c>
      <c r="B746" s="50" t="s">
        <v>2172</v>
      </c>
      <c r="C746" s="16" t="s">
        <v>2173</v>
      </c>
      <c r="D746" s="16" t="s">
        <v>3089</v>
      </c>
      <c r="E746" s="16" t="s">
        <v>3278</v>
      </c>
      <c r="F746" s="17"/>
      <c r="G746" s="11"/>
      <c r="H746" s="17">
        <v>3</v>
      </c>
      <c r="I746" s="13"/>
    </row>
    <row r="747" spans="1:9" ht="47.25" outlineLevel="2" x14ac:dyDescent="0.25">
      <c r="A747" s="74" t="str">
        <f t="shared" si="34"/>
        <v>9.5.29.</v>
      </c>
      <c r="B747" s="50" t="s">
        <v>2174</v>
      </c>
      <c r="C747" s="16" t="s">
        <v>2175</v>
      </c>
      <c r="D747" s="16" t="s">
        <v>3089</v>
      </c>
      <c r="E747" s="16" t="s">
        <v>3278</v>
      </c>
      <c r="F747" s="17"/>
      <c r="G747" s="11"/>
      <c r="H747" s="17">
        <v>2</v>
      </c>
      <c r="I747" s="13"/>
    </row>
    <row r="748" spans="1:9" ht="47.25" outlineLevel="2" x14ac:dyDescent="0.25">
      <c r="A748" s="74" t="str">
        <f t="shared" si="34"/>
        <v>9.5.30.</v>
      </c>
      <c r="B748" s="50" t="s">
        <v>2176</v>
      </c>
      <c r="C748" s="16" t="s">
        <v>2177</v>
      </c>
      <c r="D748" s="16" t="s">
        <v>3089</v>
      </c>
      <c r="E748" s="16" t="s">
        <v>3278</v>
      </c>
      <c r="F748" s="17"/>
      <c r="G748" s="11"/>
      <c r="H748" s="17">
        <v>1</v>
      </c>
      <c r="I748" s="13"/>
    </row>
    <row r="749" spans="1:9" ht="47.25" outlineLevel="2" x14ac:dyDescent="0.25">
      <c r="A749" s="74" t="str">
        <f t="shared" si="34"/>
        <v>9.5.31.</v>
      </c>
      <c r="B749" s="50" t="s">
        <v>2178</v>
      </c>
      <c r="C749" s="16" t="s">
        <v>2179</v>
      </c>
      <c r="D749" s="16" t="s">
        <v>3089</v>
      </c>
      <c r="E749" s="16" t="s">
        <v>3278</v>
      </c>
      <c r="F749" s="17"/>
      <c r="G749" s="11"/>
      <c r="H749" s="17">
        <v>1</v>
      </c>
      <c r="I749" s="13"/>
    </row>
    <row r="750" spans="1:9" ht="47.25" outlineLevel="2" x14ac:dyDescent="0.25">
      <c r="A750" s="74" t="str">
        <f t="shared" si="34"/>
        <v>9.5.32.</v>
      </c>
      <c r="B750" s="50" t="s">
        <v>2180</v>
      </c>
      <c r="C750" s="16" t="s">
        <v>2181</v>
      </c>
      <c r="D750" s="16" t="s">
        <v>3089</v>
      </c>
      <c r="E750" s="16" t="s">
        <v>3278</v>
      </c>
      <c r="F750" s="17"/>
      <c r="G750" s="11"/>
      <c r="H750" s="17">
        <v>1</v>
      </c>
      <c r="I750" s="13"/>
    </row>
    <row r="751" spans="1:9" ht="47.25" outlineLevel="2" x14ac:dyDescent="0.25">
      <c r="A751" s="74" t="str">
        <f t="shared" si="34"/>
        <v>9.5.33.</v>
      </c>
      <c r="B751" s="50" t="s">
        <v>2182</v>
      </c>
      <c r="C751" s="16" t="s">
        <v>2183</v>
      </c>
      <c r="D751" s="16" t="s">
        <v>3089</v>
      </c>
      <c r="E751" s="16" t="s">
        <v>3278</v>
      </c>
      <c r="F751" s="17"/>
      <c r="G751" s="11"/>
      <c r="H751" s="17">
        <v>1</v>
      </c>
      <c r="I751" s="13"/>
    </row>
    <row r="752" spans="1:9" ht="47.25" outlineLevel="2" x14ac:dyDescent="0.25">
      <c r="A752" s="74" t="str">
        <f t="shared" si="34"/>
        <v>9.5.34.</v>
      </c>
      <c r="B752" s="50" t="s">
        <v>3307</v>
      </c>
      <c r="C752" s="16" t="s">
        <v>2184</v>
      </c>
      <c r="D752" s="16" t="s">
        <v>3089</v>
      </c>
      <c r="E752" s="16"/>
      <c r="F752" s="17"/>
      <c r="G752" s="11"/>
      <c r="H752" s="17">
        <v>1</v>
      </c>
      <c r="I752" s="13"/>
    </row>
    <row r="753" spans="1:9" ht="47.25" outlineLevel="2" x14ac:dyDescent="0.25">
      <c r="A753" s="74" t="str">
        <f t="shared" si="34"/>
        <v>9.5.35.</v>
      </c>
      <c r="B753" s="50" t="s">
        <v>2185</v>
      </c>
      <c r="C753" s="16" t="s">
        <v>2186</v>
      </c>
      <c r="D753" s="16" t="s">
        <v>3089</v>
      </c>
      <c r="E753" s="16" t="s">
        <v>3278</v>
      </c>
      <c r="F753" s="17"/>
      <c r="G753" s="11"/>
      <c r="H753" s="17">
        <v>1</v>
      </c>
      <c r="I753" s="13"/>
    </row>
    <row r="754" spans="1:9" ht="47.25" outlineLevel="2" x14ac:dyDescent="0.25">
      <c r="A754" s="74" t="str">
        <f t="shared" si="34"/>
        <v>9.5.36.</v>
      </c>
      <c r="B754" s="50" t="s">
        <v>2187</v>
      </c>
      <c r="C754" s="16" t="s">
        <v>2188</v>
      </c>
      <c r="D754" s="16" t="s">
        <v>3089</v>
      </c>
      <c r="E754" s="16" t="s">
        <v>3278</v>
      </c>
      <c r="F754" s="17"/>
      <c r="G754" s="11"/>
      <c r="H754" s="17">
        <v>1</v>
      </c>
      <c r="I754" s="13"/>
    </row>
    <row r="755" spans="1:9" ht="47.25" outlineLevel="2" x14ac:dyDescent="0.25">
      <c r="A755" s="74" t="str">
        <f t="shared" si="34"/>
        <v>9.5.37.</v>
      </c>
      <c r="B755" s="50" t="s">
        <v>646</v>
      </c>
      <c r="C755" s="16" t="s">
        <v>2189</v>
      </c>
      <c r="D755" s="16" t="s">
        <v>3089</v>
      </c>
      <c r="E755" s="16" t="s">
        <v>3278</v>
      </c>
      <c r="F755" s="17"/>
      <c r="G755" s="11"/>
      <c r="H755" s="17">
        <v>1</v>
      </c>
      <c r="I755" s="13"/>
    </row>
    <row r="756" spans="1:9" ht="47.25" outlineLevel="2" x14ac:dyDescent="0.25">
      <c r="A756" s="74" t="str">
        <f t="shared" si="34"/>
        <v>9.5.38.</v>
      </c>
      <c r="B756" s="50" t="s">
        <v>2190</v>
      </c>
      <c r="C756" s="16" t="s">
        <v>2191</v>
      </c>
      <c r="D756" s="16" t="s">
        <v>3089</v>
      </c>
      <c r="E756" s="16" t="s">
        <v>3278</v>
      </c>
      <c r="F756" s="17"/>
      <c r="G756" s="11"/>
      <c r="H756" s="17">
        <v>1</v>
      </c>
      <c r="I756" s="13"/>
    </row>
    <row r="757" spans="1:9" ht="47.25" outlineLevel="2" x14ac:dyDescent="0.25">
      <c r="A757" s="74" t="str">
        <f t="shared" si="34"/>
        <v>9.5.39.</v>
      </c>
      <c r="B757" s="50" t="s">
        <v>2190</v>
      </c>
      <c r="C757" s="16" t="s">
        <v>2192</v>
      </c>
      <c r="D757" s="16" t="s">
        <v>3089</v>
      </c>
      <c r="E757" s="16" t="s">
        <v>3278</v>
      </c>
      <c r="F757" s="17"/>
      <c r="G757" s="11"/>
      <c r="H757" s="17">
        <v>1</v>
      </c>
      <c r="I757" s="13"/>
    </row>
    <row r="758" spans="1:9" ht="47.25" outlineLevel="2" x14ac:dyDescent="0.25">
      <c r="A758" s="74" t="str">
        <f t="shared" si="34"/>
        <v>9.5.40.</v>
      </c>
      <c r="B758" s="50" t="s">
        <v>2190</v>
      </c>
      <c r="C758" s="16" t="s">
        <v>2193</v>
      </c>
      <c r="D758" s="16" t="s">
        <v>3089</v>
      </c>
      <c r="E758" s="16" t="s">
        <v>3278</v>
      </c>
      <c r="F758" s="17"/>
      <c r="G758" s="11"/>
      <c r="H758" s="17">
        <v>1</v>
      </c>
      <c r="I758" s="13"/>
    </row>
    <row r="759" spans="1:9" ht="47.25" outlineLevel="2" x14ac:dyDescent="0.25">
      <c r="A759" s="74" t="str">
        <f t="shared" si="34"/>
        <v>9.5.41.</v>
      </c>
      <c r="B759" s="50" t="s">
        <v>2194</v>
      </c>
      <c r="C759" s="16" t="s">
        <v>2195</v>
      </c>
      <c r="D759" s="16" t="s">
        <v>3089</v>
      </c>
      <c r="E759" s="16" t="s">
        <v>3278</v>
      </c>
      <c r="F759" s="17"/>
      <c r="G759" s="11"/>
      <c r="H759" s="17">
        <v>2</v>
      </c>
      <c r="I759" s="13"/>
    </row>
    <row r="760" spans="1:9" ht="47.25" outlineLevel="2" x14ac:dyDescent="0.25">
      <c r="A760" s="74" t="str">
        <f t="shared" si="34"/>
        <v>9.5.42.</v>
      </c>
      <c r="B760" s="50" t="s">
        <v>2196</v>
      </c>
      <c r="C760" s="16" t="s">
        <v>2197</v>
      </c>
      <c r="D760" s="16" t="s">
        <v>3089</v>
      </c>
      <c r="E760" s="16" t="s">
        <v>3278</v>
      </c>
      <c r="F760" s="17"/>
      <c r="G760" s="11"/>
      <c r="H760" s="17">
        <v>3</v>
      </c>
      <c r="I760" s="13"/>
    </row>
    <row r="761" spans="1:9" ht="47.25" outlineLevel="2" x14ac:dyDescent="0.25">
      <c r="A761" s="74" t="str">
        <f t="shared" si="34"/>
        <v>9.5.43.</v>
      </c>
      <c r="B761" s="50" t="s">
        <v>2198</v>
      </c>
      <c r="C761" s="16" t="s">
        <v>2199</v>
      </c>
      <c r="D761" s="16" t="s">
        <v>3089</v>
      </c>
      <c r="E761" s="16"/>
      <c r="F761" s="17"/>
      <c r="G761" s="11"/>
      <c r="H761" s="17">
        <v>1</v>
      </c>
      <c r="I761" s="13"/>
    </row>
    <row r="762" spans="1:9" ht="47.25" outlineLevel="2" x14ac:dyDescent="0.25">
      <c r="A762" s="74" t="str">
        <f t="shared" si="34"/>
        <v>9.5.44.</v>
      </c>
      <c r="B762" s="50" t="s">
        <v>2200</v>
      </c>
      <c r="C762" s="16" t="s">
        <v>2201</v>
      </c>
      <c r="D762" s="16" t="s">
        <v>3089</v>
      </c>
      <c r="E762" s="16" t="s">
        <v>3278</v>
      </c>
      <c r="F762" s="17"/>
      <c r="G762" s="11"/>
      <c r="H762" s="17">
        <v>1</v>
      </c>
      <c r="I762" s="13"/>
    </row>
    <row r="763" spans="1:9" ht="47.25" outlineLevel="2" x14ac:dyDescent="0.25">
      <c r="A763" s="74" t="str">
        <f t="shared" si="34"/>
        <v>9.5.45.</v>
      </c>
      <c r="B763" s="50" t="s">
        <v>2202</v>
      </c>
      <c r="C763" s="16" t="s">
        <v>2203</v>
      </c>
      <c r="D763" s="16" t="s">
        <v>3089</v>
      </c>
      <c r="E763" s="16"/>
      <c r="F763" s="17"/>
      <c r="G763" s="11"/>
      <c r="H763" s="17">
        <v>1</v>
      </c>
      <c r="I763" s="13"/>
    </row>
    <row r="764" spans="1:9" ht="47.25" outlineLevel="2" x14ac:dyDescent="0.25">
      <c r="A764" s="74" t="str">
        <f t="shared" si="34"/>
        <v>9.5.46.</v>
      </c>
      <c r="B764" s="50" t="s">
        <v>2204</v>
      </c>
      <c r="C764" s="16" t="s">
        <v>2205</v>
      </c>
      <c r="D764" s="16" t="s">
        <v>3089</v>
      </c>
      <c r="E764" s="16"/>
      <c r="F764" s="17"/>
      <c r="G764" s="11"/>
      <c r="H764" s="17">
        <v>1</v>
      </c>
      <c r="I764" s="13"/>
    </row>
    <row r="765" spans="1:9" ht="47.25" outlineLevel="2" x14ac:dyDescent="0.25">
      <c r="A765" s="74" t="str">
        <f t="shared" si="34"/>
        <v>9.5.47.</v>
      </c>
      <c r="B765" s="50" t="s">
        <v>3308</v>
      </c>
      <c r="C765" s="16" t="s">
        <v>2206</v>
      </c>
      <c r="D765" s="16" t="s">
        <v>3089</v>
      </c>
      <c r="E765" s="16" t="s">
        <v>3278</v>
      </c>
      <c r="F765" s="17"/>
      <c r="G765" s="11"/>
      <c r="H765" s="17">
        <v>6</v>
      </c>
      <c r="I765" s="13"/>
    </row>
    <row r="766" spans="1:9" ht="47.25" outlineLevel="2" x14ac:dyDescent="0.25">
      <c r="A766" s="74" t="str">
        <f t="shared" si="34"/>
        <v>9.5.48.</v>
      </c>
      <c r="B766" s="50" t="s">
        <v>3308</v>
      </c>
      <c r="C766" s="16" t="s">
        <v>2207</v>
      </c>
      <c r="D766" s="16" t="s">
        <v>3089</v>
      </c>
      <c r="E766" s="16" t="s">
        <v>3280</v>
      </c>
      <c r="F766" s="17"/>
      <c r="G766" s="11"/>
      <c r="H766" s="17">
        <v>1</v>
      </c>
      <c r="I766" s="13"/>
    </row>
    <row r="767" spans="1:9" ht="47.25" outlineLevel="2" x14ac:dyDescent="0.25">
      <c r="A767" s="74" t="str">
        <f t="shared" si="34"/>
        <v>9.5.49.</v>
      </c>
      <c r="B767" s="50" t="s">
        <v>3308</v>
      </c>
      <c r="C767" s="16" t="s">
        <v>2208</v>
      </c>
      <c r="D767" s="16" t="s">
        <v>3089</v>
      </c>
      <c r="E767" s="16" t="s">
        <v>3280</v>
      </c>
      <c r="F767" s="17"/>
      <c r="G767" s="11"/>
      <c r="H767" s="17">
        <v>1</v>
      </c>
      <c r="I767" s="13"/>
    </row>
    <row r="768" spans="1:9" ht="47.25" outlineLevel="2" x14ac:dyDescent="0.25">
      <c r="A768" s="74" t="str">
        <f t="shared" si="34"/>
        <v>9.5.50.</v>
      </c>
      <c r="B768" s="50" t="s">
        <v>2209</v>
      </c>
      <c r="C768" s="16" t="s">
        <v>2210</v>
      </c>
      <c r="D768" s="16" t="s">
        <v>3089</v>
      </c>
      <c r="E768" s="16" t="s">
        <v>3313</v>
      </c>
      <c r="F768" s="17"/>
      <c r="G768" s="11"/>
      <c r="H768" s="17">
        <v>1</v>
      </c>
      <c r="I768" s="13"/>
    </row>
    <row r="769" spans="1:9" ht="47.25" outlineLevel="2" x14ac:dyDescent="0.25">
      <c r="A769" s="74" t="str">
        <f t="shared" si="34"/>
        <v>9.5.51.</v>
      </c>
      <c r="B769" s="50" t="s">
        <v>2211</v>
      </c>
      <c r="C769" s="16" t="s">
        <v>2212</v>
      </c>
      <c r="D769" s="16" t="s">
        <v>3089</v>
      </c>
      <c r="E769" s="16" t="s">
        <v>3278</v>
      </c>
      <c r="F769" s="17"/>
      <c r="G769" s="11"/>
      <c r="H769" s="17">
        <v>3</v>
      </c>
      <c r="I769" s="13"/>
    </row>
    <row r="770" spans="1:9" ht="47.25" outlineLevel="2" x14ac:dyDescent="0.25">
      <c r="A770" s="74" t="str">
        <f t="shared" si="34"/>
        <v>9.5.52.</v>
      </c>
      <c r="B770" s="50" t="s">
        <v>2101</v>
      </c>
      <c r="C770" s="16" t="s">
        <v>2102</v>
      </c>
      <c r="D770" s="16" t="s">
        <v>3089</v>
      </c>
      <c r="E770" s="16" t="s">
        <v>3278</v>
      </c>
      <c r="F770" s="17"/>
      <c r="G770" s="11"/>
      <c r="H770" s="17">
        <v>1</v>
      </c>
      <c r="I770" s="13"/>
    </row>
    <row r="771" spans="1:9" ht="47.25" outlineLevel="2" x14ac:dyDescent="0.25">
      <c r="A771" s="74" t="str">
        <f t="shared" si="34"/>
        <v>9.5.53.</v>
      </c>
      <c r="B771" s="50" t="s">
        <v>3309</v>
      </c>
      <c r="C771" s="16" t="s">
        <v>2213</v>
      </c>
      <c r="D771" s="16" t="s">
        <v>3089</v>
      </c>
      <c r="E771" s="16" t="s">
        <v>2214</v>
      </c>
      <c r="F771" s="17"/>
      <c r="G771" s="11"/>
      <c r="H771" s="17">
        <v>1</v>
      </c>
      <c r="I771" s="13"/>
    </row>
    <row r="772" spans="1:9" ht="47.25" outlineLevel="2" x14ac:dyDescent="0.25">
      <c r="A772" s="74" t="str">
        <f t="shared" si="34"/>
        <v>9.5.54.</v>
      </c>
      <c r="B772" s="50" t="s">
        <v>2215</v>
      </c>
      <c r="C772" s="16" t="s">
        <v>2216</v>
      </c>
      <c r="D772" s="16" t="s">
        <v>3089</v>
      </c>
      <c r="E772" s="16" t="s">
        <v>3278</v>
      </c>
      <c r="F772" s="17"/>
      <c r="G772" s="11"/>
      <c r="H772" s="17">
        <v>1</v>
      </c>
      <c r="I772" s="13"/>
    </row>
    <row r="773" spans="1:9" ht="47.25" outlineLevel="2" x14ac:dyDescent="0.25">
      <c r="A773" s="74" t="str">
        <f t="shared" si="34"/>
        <v>9.5.55.</v>
      </c>
      <c r="B773" s="50" t="s">
        <v>2217</v>
      </c>
      <c r="C773" s="16" t="s">
        <v>2218</v>
      </c>
      <c r="D773" s="16" t="s">
        <v>3089</v>
      </c>
      <c r="E773" s="16" t="s">
        <v>3278</v>
      </c>
      <c r="F773" s="17"/>
      <c r="G773" s="11"/>
      <c r="H773" s="17">
        <v>2</v>
      </c>
      <c r="I773" s="13"/>
    </row>
    <row r="774" spans="1:9" ht="47.25" outlineLevel="2" x14ac:dyDescent="0.25">
      <c r="A774" s="74" t="str">
        <f t="shared" si="34"/>
        <v>9.5.56.</v>
      </c>
      <c r="B774" s="50" t="s">
        <v>2219</v>
      </c>
      <c r="C774" s="16" t="s">
        <v>2220</v>
      </c>
      <c r="D774" s="16" t="s">
        <v>3089</v>
      </c>
      <c r="E774" s="16" t="s">
        <v>3313</v>
      </c>
      <c r="F774" s="17"/>
      <c r="G774" s="11"/>
      <c r="H774" s="17">
        <v>1</v>
      </c>
      <c r="I774" s="13"/>
    </row>
    <row r="775" spans="1:9" ht="47.25" outlineLevel="2" x14ac:dyDescent="0.25">
      <c r="A775" s="74" t="str">
        <f t="shared" si="34"/>
        <v>9.5.57.</v>
      </c>
      <c r="B775" s="50" t="s">
        <v>1881</v>
      </c>
      <c r="C775" s="16" t="s">
        <v>1882</v>
      </c>
      <c r="D775" s="16" t="s">
        <v>3089</v>
      </c>
      <c r="E775" s="16" t="s">
        <v>3278</v>
      </c>
      <c r="F775" s="17"/>
      <c r="G775" s="11"/>
      <c r="H775" s="17">
        <v>3</v>
      </c>
      <c r="I775" s="13"/>
    </row>
    <row r="776" spans="1:9" ht="47.25" outlineLevel="2" x14ac:dyDescent="0.25">
      <c r="A776" s="74" t="str">
        <f t="shared" si="34"/>
        <v>9.5.58.</v>
      </c>
      <c r="B776" s="50" t="s">
        <v>2221</v>
      </c>
      <c r="C776" s="16" t="s">
        <v>2222</v>
      </c>
      <c r="D776" s="16" t="s">
        <v>3089</v>
      </c>
      <c r="E776" s="16" t="s">
        <v>3278</v>
      </c>
      <c r="F776" s="17"/>
      <c r="G776" s="11"/>
      <c r="H776" s="17">
        <v>23</v>
      </c>
      <c r="I776" s="13"/>
    </row>
    <row r="777" spans="1:9" s="1" customFormat="1" ht="15.75" x14ac:dyDescent="0.25">
      <c r="A777" s="65"/>
      <c r="B777" s="47"/>
      <c r="C777" s="5"/>
      <c r="D777" s="5"/>
      <c r="E777" s="5"/>
      <c r="F777" s="5"/>
      <c r="G777" s="11"/>
      <c r="H777" s="8"/>
      <c r="I777" s="9"/>
    </row>
    <row r="778" spans="1:9" ht="15.75" x14ac:dyDescent="0.25">
      <c r="A778" s="75">
        <v>10</v>
      </c>
      <c r="B778" s="48" t="s">
        <v>688</v>
      </c>
      <c r="C778" s="4"/>
      <c r="D778" s="4"/>
      <c r="E778" s="4"/>
      <c r="F778" s="10">
        <v>1844196.24</v>
      </c>
      <c r="G778" s="10"/>
      <c r="H778" s="10"/>
      <c r="I778" s="10"/>
    </row>
    <row r="779" spans="1:9" ht="15.75" outlineLevel="1" x14ac:dyDescent="0.25">
      <c r="A779" s="74" t="s">
        <v>3648</v>
      </c>
      <c r="B779" s="49" t="s">
        <v>3</v>
      </c>
      <c r="C779" s="14"/>
      <c r="D779" s="14"/>
      <c r="E779" s="14"/>
      <c r="F779" s="15">
        <v>179824.23</v>
      </c>
      <c r="G779" s="11"/>
      <c r="I779" s="13"/>
    </row>
    <row r="780" spans="1:9" ht="47.25" outlineLevel="2" x14ac:dyDescent="0.25">
      <c r="A780" s="74" t="str">
        <f>"10.1."&amp;ROW(A1)&amp;"."</f>
        <v>10.1.1.</v>
      </c>
      <c r="B780" s="50" t="s">
        <v>3310</v>
      </c>
      <c r="C780" s="16" t="s">
        <v>689</v>
      </c>
      <c r="D780" s="16" t="s">
        <v>3087</v>
      </c>
      <c r="E780" s="16"/>
      <c r="F780" s="17">
        <v>179824.23</v>
      </c>
      <c r="G780" s="77" t="s">
        <v>1686</v>
      </c>
      <c r="H780" s="17">
        <v>1</v>
      </c>
      <c r="I780" s="13"/>
    </row>
    <row r="781" spans="1:9" ht="15.75" outlineLevel="1" x14ac:dyDescent="0.25">
      <c r="A781" s="74" t="s">
        <v>3649</v>
      </c>
      <c r="B781" s="49" t="s">
        <v>7</v>
      </c>
      <c r="C781" s="14"/>
      <c r="D781" s="16"/>
      <c r="E781" s="14"/>
      <c r="F781" s="15">
        <v>1381038.43</v>
      </c>
      <c r="G781" s="11"/>
      <c r="I781" s="13"/>
    </row>
    <row r="782" spans="1:9" ht="47.25" outlineLevel="2" x14ac:dyDescent="0.25">
      <c r="A782" s="74" t="str">
        <f>"10.2."&amp;ROW(A1)&amp;"."</f>
        <v>10.2.1.</v>
      </c>
      <c r="B782" s="50" t="s">
        <v>3311</v>
      </c>
      <c r="C782" s="16" t="s">
        <v>690</v>
      </c>
      <c r="D782" s="16" t="s">
        <v>3087</v>
      </c>
      <c r="E782" s="16"/>
      <c r="F782" s="17">
        <v>173082.29</v>
      </c>
      <c r="G782" s="11"/>
      <c r="H782" s="17">
        <v>1</v>
      </c>
      <c r="I782" s="13"/>
    </row>
    <row r="783" spans="1:9" ht="47.25" outlineLevel="2" x14ac:dyDescent="0.25">
      <c r="A783" s="74" t="str">
        <f>"10.2."&amp;ROW(A2)&amp;"."</f>
        <v>10.2.2.</v>
      </c>
      <c r="B783" s="50" t="s">
        <v>3314</v>
      </c>
      <c r="C783" s="16" t="s">
        <v>691</v>
      </c>
      <c r="D783" s="16" t="s">
        <v>3087</v>
      </c>
      <c r="E783" s="16"/>
      <c r="F783" s="17">
        <v>220693.05</v>
      </c>
      <c r="G783" s="11"/>
      <c r="H783" s="17">
        <v>1</v>
      </c>
      <c r="I783" s="13"/>
    </row>
    <row r="784" spans="1:9" ht="47.25" outlineLevel="2" x14ac:dyDescent="0.25">
      <c r="A784" s="74" t="str">
        <f>"10.2."&amp;ROW(A3)&amp;"."</f>
        <v>10.2.3.</v>
      </c>
      <c r="B784" s="50" t="s">
        <v>692</v>
      </c>
      <c r="C784" s="20">
        <v>6518</v>
      </c>
      <c r="D784" s="16" t="s">
        <v>3087</v>
      </c>
      <c r="E784" s="16"/>
      <c r="F784" s="17">
        <v>214216.69</v>
      </c>
      <c r="G784" s="11"/>
      <c r="H784" s="17">
        <v>1</v>
      </c>
      <c r="I784" s="13"/>
    </row>
    <row r="785" spans="1:9" ht="47.25" outlineLevel="2" x14ac:dyDescent="0.25">
      <c r="A785" s="74" t="str">
        <f>"10.2."&amp;ROW(A4)&amp;"."</f>
        <v>10.2.4.</v>
      </c>
      <c r="B785" s="50" t="s">
        <v>693</v>
      </c>
      <c r="C785" s="16" t="s">
        <v>694</v>
      </c>
      <c r="D785" s="16" t="s">
        <v>3087</v>
      </c>
      <c r="E785" s="16"/>
      <c r="F785" s="17">
        <v>215711.48</v>
      </c>
      <c r="G785" s="11"/>
      <c r="H785" s="17">
        <v>1</v>
      </c>
      <c r="I785" s="13"/>
    </row>
    <row r="786" spans="1:9" ht="47.25" outlineLevel="2" x14ac:dyDescent="0.25">
      <c r="A786" s="74" t="str">
        <f>"10.2."&amp;ROW(A5)&amp;"."</f>
        <v>10.2.5.</v>
      </c>
      <c r="B786" s="50" t="s">
        <v>695</v>
      </c>
      <c r="C786" s="16" t="s">
        <v>696</v>
      </c>
      <c r="D786" s="16" t="s">
        <v>3087</v>
      </c>
      <c r="E786" s="16"/>
      <c r="F786" s="17">
        <v>215711.48</v>
      </c>
      <c r="G786" s="11"/>
      <c r="H786" s="17">
        <v>1</v>
      </c>
      <c r="I786" s="13"/>
    </row>
    <row r="787" spans="1:9" ht="47.25" outlineLevel="2" x14ac:dyDescent="0.25">
      <c r="A787" s="74" t="str">
        <f t="shared" ref="A787:A792" si="35">"10.2."&amp;ROW(A8)&amp;"."</f>
        <v>10.2.8.</v>
      </c>
      <c r="B787" s="50" t="s">
        <v>697</v>
      </c>
      <c r="C787" s="20">
        <v>6517</v>
      </c>
      <c r="D787" s="16" t="s">
        <v>3087</v>
      </c>
      <c r="E787" s="16"/>
      <c r="F787" s="17">
        <v>215711.48</v>
      </c>
      <c r="G787" s="11"/>
      <c r="H787" s="17">
        <v>1</v>
      </c>
      <c r="I787" s="13"/>
    </row>
    <row r="788" spans="1:9" ht="47.25" outlineLevel="2" x14ac:dyDescent="0.25">
      <c r="A788" s="74" t="str">
        <f t="shared" si="35"/>
        <v>10.2.9.</v>
      </c>
      <c r="B788" s="50" t="s">
        <v>698</v>
      </c>
      <c r="C788" s="16" t="s">
        <v>699</v>
      </c>
      <c r="D788" s="16" t="s">
        <v>3087</v>
      </c>
      <c r="E788" s="16"/>
      <c r="F788" s="19"/>
      <c r="G788" s="11"/>
      <c r="H788" s="17">
        <v>1</v>
      </c>
      <c r="I788" s="13"/>
    </row>
    <row r="789" spans="1:9" ht="47.25" outlineLevel="2" x14ac:dyDescent="0.25">
      <c r="A789" s="74" t="str">
        <f t="shared" si="35"/>
        <v>10.2.10.</v>
      </c>
      <c r="B789" s="50" t="s">
        <v>698</v>
      </c>
      <c r="C789" s="16" t="s">
        <v>700</v>
      </c>
      <c r="D789" s="16" t="s">
        <v>3087</v>
      </c>
      <c r="E789" s="16"/>
      <c r="F789" s="19"/>
      <c r="G789" s="11"/>
      <c r="H789" s="17">
        <v>1</v>
      </c>
      <c r="I789" s="13"/>
    </row>
    <row r="790" spans="1:9" ht="47.25" outlineLevel="2" x14ac:dyDescent="0.25">
      <c r="A790" s="74" t="str">
        <f t="shared" si="35"/>
        <v>10.2.11.</v>
      </c>
      <c r="B790" s="50" t="s">
        <v>3315</v>
      </c>
      <c r="C790" s="16" t="s">
        <v>701</v>
      </c>
      <c r="D790" s="16" t="s">
        <v>3087</v>
      </c>
      <c r="E790" s="16"/>
      <c r="F790" s="17">
        <v>125911.96</v>
      </c>
      <c r="G790" s="11"/>
      <c r="H790" s="17">
        <v>1</v>
      </c>
      <c r="I790" s="13"/>
    </row>
    <row r="791" spans="1:9" ht="47.25" outlineLevel="2" x14ac:dyDescent="0.25">
      <c r="A791" s="74" t="str">
        <f t="shared" si="35"/>
        <v>10.2.12.</v>
      </c>
      <c r="B791" s="50" t="s">
        <v>702</v>
      </c>
      <c r="C791" s="16" t="s">
        <v>703</v>
      </c>
      <c r="D791" s="16" t="s">
        <v>3087</v>
      </c>
      <c r="E791" s="16"/>
      <c r="F791" s="19"/>
      <c r="G791" s="11"/>
      <c r="H791" s="17">
        <v>1</v>
      </c>
      <c r="I791" s="13"/>
    </row>
    <row r="792" spans="1:9" ht="47.25" outlineLevel="2" x14ac:dyDescent="0.25">
      <c r="A792" s="74" t="str">
        <f t="shared" si="35"/>
        <v>10.2.13.</v>
      </c>
      <c r="B792" s="50" t="s">
        <v>702</v>
      </c>
      <c r="C792" s="16" t="s">
        <v>704</v>
      </c>
      <c r="D792" s="16" t="s">
        <v>3087</v>
      </c>
      <c r="E792" s="16"/>
      <c r="F792" s="19"/>
      <c r="G792" s="11"/>
      <c r="H792" s="17">
        <v>1</v>
      </c>
      <c r="I792" s="13"/>
    </row>
    <row r="793" spans="1:9" ht="15.75" outlineLevel="1" x14ac:dyDescent="0.25">
      <c r="A793" s="74" t="s">
        <v>3650</v>
      </c>
      <c r="B793" s="49" t="s">
        <v>58</v>
      </c>
      <c r="C793" s="14"/>
      <c r="D793" s="14"/>
      <c r="E793" s="14"/>
      <c r="F793" s="15">
        <v>283333.58</v>
      </c>
      <c r="G793" s="11"/>
      <c r="I793" s="13"/>
    </row>
    <row r="794" spans="1:9" ht="47.25" outlineLevel="2" x14ac:dyDescent="0.25">
      <c r="A794" s="74" t="str">
        <f>"10.3."&amp;ROW(A1)&amp;"."</f>
        <v>10.3.1.</v>
      </c>
      <c r="B794" s="50" t="s">
        <v>705</v>
      </c>
      <c r="C794" s="20">
        <v>6520</v>
      </c>
      <c r="D794" s="16" t="s">
        <v>3087</v>
      </c>
      <c r="E794" s="16"/>
      <c r="F794" s="17">
        <v>141666.79</v>
      </c>
      <c r="G794" s="11"/>
      <c r="H794" s="17">
        <v>1</v>
      </c>
      <c r="I794" s="13"/>
    </row>
    <row r="795" spans="1:9" ht="47.25" outlineLevel="2" x14ac:dyDescent="0.25">
      <c r="A795" s="74" t="str">
        <f>"10.3."&amp;ROW(A2)&amp;"."</f>
        <v>10.3.2.</v>
      </c>
      <c r="B795" s="50" t="s">
        <v>706</v>
      </c>
      <c r="C795" s="20">
        <v>6521</v>
      </c>
      <c r="D795" s="16" t="s">
        <v>3087</v>
      </c>
      <c r="E795" s="16"/>
      <c r="F795" s="17">
        <v>141666.79</v>
      </c>
      <c r="G795" s="11"/>
      <c r="H795" s="17">
        <v>1</v>
      </c>
      <c r="I795" s="13"/>
    </row>
    <row r="796" spans="1:9" ht="47.25" outlineLevel="2" x14ac:dyDescent="0.25">
      <c r="A796" s="74" t="str">
        <f>"10.3."&amp;ROW(A3)&amp;"."</f>
        <v>10.3.3.</v>
      </c>
      <c r="B796" s="50" t="s">
        <v>3316</v>
      </c>
      <c r="C796" s="16" t="s">
        <v>707</v>
      </c>
      <c r="D796" s="16" t="s">
        <v>3087</v>
      </c>
      <c r="E796" s="16"/>
      <c r="F796" s="19"/>
      <c r="G796" s="77" t="s">
        <v>1686</v>
      </c>
      <c r="H796" s="17">
        <v>1</v>
      </c>
      <c r="I796" s="43"/>
    </row>
    <row r="797" spans="1:9" ht="31.5" outlineLevel="1" x14ac:dyDescent="0.25">
      <c r="A797" s="74" t="s">
        <v>3651</v>
      </c>
      <c r="B797" s="49" t="s">
        <v>3082</v>
      </c>
      <c r="C797" s="16"/>
      <c r="D797" s="16"/>
      <c r="E797" s="14"/>
      <c r="F797" s="19"/>
      <c r="G797" s="78"/>
      <c r="I797" s="13"/>
    </row>
    <row r="798" spans="1:9" ht="47.25" outlineLevel="2" x14ac:dyDescent="0.25">
      <c r="A798" s="74" t="str">
        <f>"10.4."&amp;ROW(A1)&amp;"."</f>
        <v>10.4.1.</v>
      </c>
      <c r="B798" s="50" t="s">
        <v>2223</v>
      </c>
      <c r="C798" s="16" t="s">
        <v>2224</v>
      </c>
      <c r="D798" s="16" t="s">
        <v>3087</v>
      </c>
      <c r="E798" s="16" t="s">
        <v>3278</v>
      </c>
      <c r="F798" s="17"/>
      <c r="G798" s="11"/>
      <c r="H798" s="17">
        <v>4</v>
      </c>
      <c r="I798" s="13"/>
    </row>
    <row r="799" spans="1:9" ht="47.25" outlineLevel="2" x14ac:dyDescent="0.25">
      <c r="A799" s="74" t="str">
        <f>"10.4."&amp;ROW(A2)&amp;"."</f>
        <v>10.4.2.</v>
      </c>
      <c r="B799" s="50" t="s">
        <v>3317</v>
      </c>
      <c r="C799" s="16" t="s">
        <v>2225</v>
      </c>
      <c r="D799" s="16" t="s">
        <v>3087</v>
      </c>
      <c r="E799" s="16"/>
      <c r="F799" s="17"/>
      <c r="G799" s="11"/>
      <c r="H799" s="17">
        <v>1</v>
      </c>
      <c r="I799" s="13"/>
    </row>
    <row r="800" spans="1:9" ht="47.25" outlineLevel="2" x14ac:dyDescent="0.25">
      <c r="A800" s="74" t="str">
        <f>"10.4."&amp;ROW(A3)&amp;"."</f>
        <v>10.4.3.</v>
      </c>
      <c r="B800" s="50" t="s">
        <v>2226</v>
      </c>
      <c r="C800" s="16" t="s">
        <v>2227</v>
      </c>
      <c r="D800" s="16" t="s">
        <v>3087</v>
      </c>
      <c r="E800" s="16"/>
      <c r="F800" s="17"/>
      <c r="G800" s="11"/>
      <c r="H800" s="17">
        <v>1</v>
      </c>
      <c r="I800" s="13"/>
    </row>
    <row r="801" spans="1:9" ht="47.25" outlineLevel="2" x14ac:dyDescent="0.25">
      <c r="A801" s="74" t="str">
        <f>"10.4."&amp;ROW(A4)&amp;"."</f>
        <v>10.4.4.</v>
      </c>
      <c r="B801" s="50" t="s">
        <v>2228</v>
      </c>
      <c r="C801" s="16" t="s">
        <v>2229</v>
      </c>
      <c r="D801" s="16" t="s">
        <v>3087</v>
      </c>
      <c r="E801" s="16"/>
      <c r="F801" s="17"/>
      <c r="G801" s="11"/>
      <c r="H801" s="17">
        <v>1</v>
      </c>
      <c r="I801" s="13"/>
    </row>
    <row r="802" spans="1:9" ht="47.25" outlineLevel="2" x14ac:dyDescent="0.25">
      <c r="A802" s="74" t="str">
        <f>"10.4."&amp;ROW(A5)&amp;"."</f>
        <v>10.4.5.</v>
      </c>
      <c r="B802" s="50" t="s">
        <v>2230</v>
      </c>
      <c r="C802" s="16" t="s">
        <v>2231</v>
      </c>
      <c r="D802" s="16" t="s">
        <v>3087</v>
      </c>
      <c r="E802" s="16"/>
      <c r="F802" s="17"/>
      <c r="G802" s="11"/>
      <c r="H802" s="17">
        <v>1</v>
      </c>
      <c r="I802" s="13"/>
    </row>
    <row r="803" spans="1:9" ht="47.25" outlineLevel="2" x14ac:dyDescent="0.25">
      <c r="A803" s="74" t="str">
        <f t="shared" ref="A803:A811" si="36">"10.4."&amp;ROW(A8)&amp;"."</f>
        <v>10.4.8.</v>
      </c>
      <c r="B803" s="50" t="s">
        <v>2232</v>
      </c>
      <c r="C803" s="16" t="s">
        <v>2233</v>
      </c>
      <c r="D803" s="16" t="s">
        <v>3087</v>
      </c>
      <c r="E803" s="16"/>
      <c r="F803" s="17"/>
      <c r="G803" s="11"/>
      <c r="H803" s="17">
        <v>1</v>
      </c>
      <c r="I803" s="13"/>
    </row>
    <row r="804" spans="1:9" ht="47.25" outlineLevel="2" x14ac:dyDescent="0.25">
      <c r="A804" s="74" t="str">
        <f t="shared" si="36"/>
        <v>10.4.9.</v>
      </c>
      <c r="B804" s="50" t="s">
        <v>2234</v>
      </c>
      <c r="C804" s="16" t="s">
        <v>2235</v>
      </c>
      <c r="D804" s="16" t="s">
        <v>3087</v>
      </c>
      <c r="E804" s="16"/>
      <c r="F804" s="17"/>
      <c r="G804" s="11"/>
      <c r="H804" s="17">
        <v>1</v>
      </c>
      <c r="I804" s="13"/>
    </row>
    <row r="805" spans="1:9" ht="47.25" outlineLevel="2" x14ac:dyDescent="0.25">
      <c r="A805" s="74" t="str">
        <f t="shared" si="36"/>
        <v>10.4.10.</v>
      </c>
      <c r="B805" s="50" t="s">
        <v>2236</v>
      </c>
      <c r="C805" s="16" t="s">
        <v>2237</v>
      </c>
      <c r="D805" s="16" t="s">
        <v>3087</v>
      </c>
      <c r="E805" s="16"/>
      <c r="F805" s="17"/>
      <c r="G805" s="11"/>
      <c r="H805" s="17">
        <v>1</v>
      </c>
      <c r="I805" s="13"/>
    </row>
    <row r="806" spans="1:9" ht="47.25" outlineLevel="2" x14ac:dyDescent="0.25">
      <c r="A806" s="74" t="str">
        <f t="shared" si="36"/>
        <v>10.4.11.</v>
      </c>
      <c r="B806" s="50" t="s">
        <v>2238</v>
      </c>
      <c r="C806" s="16" t="s">
        <v>2239</v>
      </c>
      <c r="D806" s="16" t="s">
        <v>3087</v>
      </c>
      <c r="E806" s="16"/>
      <c r="F806" s="17"/>
      <c r="G806" s="11"/>
      <c r="H806" s="17">
        <v>2</v>
      </c>
      <c r="I806" s="13"/>
    </row>
    <row r="807" spans="1:9" ht="47.25" outlineLevel="2" x14ac:dyDescent="0.25">
      <c r="A807" s="74" t="str">
        <f t="shared" si="36"/>
        <v>10.4.12.</v>
      </c>
      <c r="B807" s="50" t="s">
        <v>2240</v>
      </c>
      <c r="C807" s="16" t="s">
        <v>2241</v>
      </c>
      <c r="D807" s="16" t="s">
        <v>3087</v>
      </c>
      <c r="E807" s="16"/>
      <c r="F807" s="17"/>
      <c r="G807" s="11"/>
      <c r="H807" s="17">
        <v>2</v>
      </c>
      <c r="I807" s="13"/>
    </row>
    <row r="808" spans="1:9" ht="47.25" outlineLevel="2" x14ac:dyDescent="0.25">
      <c r="A808" s="74" t="str">
        <f t="shared" si="36"/>
        <v>10.4.13.</v>
      </c>
      <c r="B808" s="50" t="s">
        <v>2242</v>
      </c>
      <c r="C808" s="16" t="s">
        <v>2243</v>
      </c>
      <c r="D808" s="16" t="s">
        <v>3087</v>
      </c>
      <c r="E808" s="16"/>
      <c r="F808" s="17"/>
      <c r="G808" s="11"/>
      <c r="H808" s="17">
        <v>1</v>
      </c>
      <c r="I808" s="13"/>
    </row>
    <row r="809" spans="1:9" ht="47.25" outlineLevel="2" x14ac:dyDescent="0.25">
      <c r="A809" s="74" t="str">
        <f t="shared" si="36"/>
        <v>10.4.14.</v>
      </c>
      <c r="B809" s="50" t="s">
        <v>2244</v>
      </c>
      <c r="C809" s="16" t="s">
        <v>2245</v>
      </c>
      <c r="D809" s="16" t="s">
        <v>3087</v>
      </c>
      <c r="E809" s="16"/>
      <c r="F809" s="17"/>
      <c r="G809" s="11"/>
      <c r="H809" s="17">
        <v>2</v>
      </c>
      <c r="I809" s="13"/>
    </row>
    <row r="810" spans="1:9" ht="47.25" outlineLevel="2" x14ac:dyDescent="0.25">
      <c r="A810" s="74" t="str">
        <f t="shared" si="36"/>
        <v>10.4.15.</v>
      </c>
      <c r="B810" s="50" t="s">
        <v>2246</v>
      </c>
      <c r="C810" s="16" t="s">
        <v>2247</v>
      </c>
      <c r="D810" s="16" t="s">
        <v>3087</v>
      </c>
      <c r="E810" s="16"/>
      <c r="F810" s="17"/>
      <c r="G810" s="11"/>
      <c r="H810" s="17">
        <v>2</v>
      </c>
      <c r="I810" s="13"/>
    </row>
    <row r="811" spans="1:9" ht="47.25" outlineLevel="2" x14ac:dyDescent="0.25">
      <c r="A811" s="74" t="str">
        <f t="shared" si="36"/>
        <v>10.4.16.</v>
      </c>
      <c r="B811" s="50" t="s">
        <v>2248</v>
      </c>
      <c r="C811" s="16" t="s">
        <v>2249</v>
      </c>
      <c r="D811" s="16" t="s">
        <v>3087</v>
      </c>
      <c r="E811" s="16"/>
      <c r="F811" s="17"/>
      <c r="G811" s="11"/>
      <c r="H811" s="17">
        <v>1</v>
      </c>
      <c r="I811" s="13"/>
    </row>
    <row r="812" spans="1:9" ht="47.25" outlineLevel="2" x14ac:dyDescent="0.25">
      <c r="A812" s="74" t="str">
        <f t="shared" ref="A812:A818" si="37">"10.4."&amp;ROW(A17)&amp;"."</f>
        <v>10.4.17.</v>
      </c>
      <c r="B812" s="50" t="s">
        <v>2250</v>
      </c>
      <c r="C812" s="16" t="s">
        <v>2251</v>
      </c>
      <c r="D812" s="16" t="s">
        <v>3087</v>
      </c>
      <c r="E812" s="16"/>
      <c r="F812" s="17"/>
      <c r="G812" s="11"/>
      <c r="H812" s="17">
        <v>1</v>
      </c>
      <c r="I812" s="13"/>
    </row>
    <row r="813" spans="1:9" ht="47.25" outlineLevel="2" x14ac:dyDescent="0.25">
      <c r="A813" s="74" t="str">
        <f t="shared" si="37"/>
        <v>10.4.18.</v>
      </c>
      <c r="B813" s="50" t="s">
        <v>2252</v>
      </c>
      <c r="C813" s="16" t="s">
        <v>2253</v>
      </c>
      <c r="D813" s="16" t="s">
        <v>3087</v>
      </c>
      <c r="E813" s="16"/>
      <c r="F813" s="17"/>
      <c r="G813" s="11"/>
      <c r="H813" s="17">
        <v>1</v>
      </c>
      <c r="I813" s="13"/>
    </row>
    <row r="814" spans="1:9" ht="47.25" outlineLevel="2" x14ac:dyDescent="0.25">
      <c r="A814" s="74" t="str">
        <f t="shared" si="37"/>
        <v>10.4.19.</v>
      </c>
      <c r="B814" s="50" t="s">
        <v>2254</v>
      </c>
      <c r="C814" s="16" t="s">
        <v>2255</v>
      </c>
      <c r="D814" s="16" t="s">
        <v>3087</v>
      </c>
      <c r="E814" s="16"/>
      <c r="F814" s="17"/>
      <c r="G814" s="11"/>
      <c r="H814" s="17">
        <v>1</v>
      </c>
      <c r="I814" s="13"/>
    </row>
    <row r="815" spans="1:9" ht="47.25" outlineLevel="2" x14ac:dyDescent="0.25">
      <c r="A815" s="74" t="str">
        <f t="shared" si="37"/>
        <v>10.4.20.</v>
      </c>
      <c r="B815" s="50" t="s">
        <v>2256</v>
      </c>
      <c r="C815" s="16" t="s">
        <v>2257</v>
      </c>
      <c r="D815" s="16" t="s">
        <v>3087</v>
      </c>
      <c r="E815" s="16" t="s">
        <v>3278</v>
      </c>
      <c r="F815" s="17"/>
      <c r="G815" s="11"/>
      <c r="H815" s="17">
        <v>1</v>
      </c>
      <c r="I815" s="13"/>
    </row>
    <row r="816" spans="1:9" ht="47.25" outlineLevel="2" x14ac:dyDescent="0.25">
      <c r="A816" s="74" t="str">
        <f t="shared" si="37"/>
        <v>10.4.21.</v>
      </c>
      <c r="B816" s="50" t="s">
        <v>2258</v>
      </c>
      <c r="C816" s="16" t="s">
        <v>2259</v>
      </c>
      <c r="D816" s="16" t="s">
        <v>3087</v>
      </c>
      <c r="E816" s="16" t="s">
        <v>3325</v>
      </c>
      <c r="F816" s="17"/>
      <c r="G816" s="11"/>
      <c r="H816" s="17">
        <v>1</v>
      </c>
      <c r="I816" s="13"/>
    </row>
    <row r="817" spans="1:9" ht="47.25" outlineLevel="2" x14ac:dyDescent="0.25">
      <c r="A817" s="74" t="str">
        <f t="shared" si="37"/>
        <v>10.4.22.</v>
      </c>
      <c r="B817" s="50" t="s">
        <v>2260</v>
      </c>
      <c r="C817" s="16" t="s">
        <v>2261</v>
      </c>
      <c r="D817" s="16" t="s">
        <v>3087</v>
      </c>
      <c r="E817" s="16"/>
      <c r="F817" s="17"/>
      <c r="G817" s="11"/>
      <c r="H817" s="17">
        <v>1</v>
      </c>
      <c r="I817" s="13"/>
    </row>
    <row r="818" spans="1:9" ht="47.25" outlineLevel="2" x14ac:dyDescent="0.25">
      <c r="A818" s="74" t="str">
        <f t="shared" si="37"/>
        <v>10.4.23.</v>
      </c>
      <c r="B818" s="50" t="s">
        <v>2262</v>
      </c>
      <c r="C818" s="16" t="s">
        <v>2263</v>
      </c>
      <c r="D818" s="16" t="s">
        <v>3087</v>
      </c>
      <c r="E818" s="16"/>
      <c r="F818" s="17"/>
      <c r="G818" s="11"/>
      <c r="H818" s="17">
        <v>2</v>
      </c>
      <c r="I818" s="13"/>
    </row>
    <row r="819" spans="1:9" s="1" customFormat="1" ht="15.75" x14ac:dyDescent="0.25">
      <c r="A819" s="65"/>
      <c r="B819" s="47"/>
      <c r="C819" s="5"/>
      <c r="D819" s="5"/>
      <c r="E819" s="5"/>
      <c r="F819" s="5"/>
      <c r="G819" s="11"/>
      <c r="H819" s="8"/>
      <c r="I819" s="9"/>
    </row>
    <row r="820" spans="1:9" ht="15.75" x14ac:dyDescent="0.25">
      <c r="A820" s="75">
        <v>11</v>
      </c>
      <c r="B820" s="48" t="s">
        <v>708</v>
      </c>
      <c r="C820" s="4"/>
      <c r="D820" s="4"/>
      <c r="E820" s="4"/>
      <c r="F820" s="10">
        <v>2464275.31</v>
      </c>
      <c r="G820" s="10"/>
      <c r="H820" s="10"/>
      <c r="I820" s="10"/>
    </row>
    <row r="821" spans="1:9" ht="15.75" outlineLevel="1" x14ac:dyDescent="0.25">
      <c r="A821" s="74" t="s">
        <v>3652</v>
      </c>
      <c r="B821" s="49" t="s">
        <v>7</v>
      </c>
      <c r="C821" s="14"/>
      <c r="D821" s="14"/>
      <c r="E821" s="14"/>
      <c r="F821" s="15">
        <v>2288492.31</v>
      </c>
      <c r="G821" s="11"/>
      <c r="I821" s="13"/>
    </row>
    <row r="822" spans="1:9" ht="47.25" outlineLevel="2" x14ac:dyDescent="0.25">
      <c r="A822" s="74" t="str">
        <f>"11.1."&amp;ROW(A1)&amp;"."</f>
        <v>11.1.1.</v>
      </c>
      <c r="B822" s="50" t="s">
        <v>3318</v>
      </c>
      <c r="C822" s="16" t="s">
        <v>709</v>
      </c>
      <c r="D822" s="16" t="s">
        <v>3088</v>
      </c>
      <c r="E822" s="16"/>
      <c r="F822" s="17">
        <v>212587.34</v>
      </c>
      <c r="G822" s="11"/>
      <c r="H822" s="17">
        <v>1</v>
      </c>
      <c r="I822" s="13"/>
    </row>
    <row r="823" spans="1:9" ht="47.25" outlineLevel="2" x14ac:dyDescent="0.25">
      <c r="A823" s="74" t="str">
        <f>"11.1."&amp;ROW(A2)&amp;"."</f>
        <v>11.1.2.</v>
      </c>
      <c r="B823" s="50" t="s">
        <v>3319</v>
      </c>
      <c r="C823" s="20">
        <v>6508</v>
      </c>
      <c r="D823" s="16" t="s">
        <v>3088</v>
      </c>
      <c r="E823" s="16"/>
      <c r="F823" s="17">
        <v>387677.93</v>
      </c>
      <c r="G823" s="11"/>
      <c r="H823" s="17">
        <v>1</v>
      </c>
      <c r="I823" s="13"/>
    </row>
    <row r="824" spans="1:9" ht="47.25" outlineLevel="2" x14ac:dyDescent="0.25">
      <c r="A824" s="74" t="str">
        <f>"11.1."&amp;ROW(A3)&amp;"."</f>
        <v>11.1.3.</v>
      </c>
      <c r="B824" s="50" t="s">
        <v>3320</v>
      </c>
      <c r="C824" s="16" t="s">
        <v>710</v>
      </c>
      <c r="D824" s="16" t="s">
        <v>3088</v>
      </c>
      <c r="E824" s="16"/>
      <c r="F824" s="19"/>
      <c r="G824" s="11"/>
      <c r="H824" s="17">
        <v>1</v>
      </c>
      <c r="I824" s="13"/>
    </row>
    <row r="825" spans="1:9" ht="47.25" outlineLevel="2" x14ac:dyDescent="0.25">
      <c r="A825" s="74" t="str">
        <f>"11.1."&amp;ROW(A4)&amp;"."</f>
        <v>11.1.4.</v>
      </c>
      <c r="B825" s="50" t="s">
        <v>711</v>
      </c>
      <c r="C825" s="16" t="s">
        <v>712</v>
      </c>
      <c r="D825" s="16" t="s">
        <v>3088</v>
      </c>
      <c r="E825" s="16"/>
      <c r="F825" s="19"/>
      <c r="G825" s="11"/>
      <c r="H825" s="17">
        <v>1</v>
      </c>
      <c r="I825" s="13"/>
    </row>
    <row r="826" spans="1:9" ht="47.25" outlineLevel="2" x14ac:dyDescent="0.25">
      <c r="A826" s="74" t="str">
        <f>"11.1."&amp;ROW(A5)&amp;"."</f>
        <v>11.1.5.</v>
      </c>
      <c r="B826" s="50" t="s">
        <v>3321</v>
      </c>
      <c r="C826" s="16" t="s">
        <v>713</v>
      </c>
      <c r="D826" s="16" t="s">
        <v>3088</v>
      </c>
      <c r="E826" s="16"/>
      <c r="F826" s="17">
        <v>179762.92</v>
      </c>
      <c r="G826" s="11"/>
      <c r="H826" s="17">
        <v>1</v>
      </c>
      <c r="I826" s="13"/>
    </row>
    <row r="827" spans="1:9" ht="47.25" outlineLevel="2" x14ac:dyDescent="0.25">
      <c r="A827" s="74" t="str">
        <f t="shared" ref="A827:A835" si="38">"11.1."&amp;ROW(A8)&amp;"."</f>
        <v>11.1.8.</v>
      </c>
      <c r="B827" s="50" t="s">
        <v>3322</v>
      </c>
      <c r="C827" s="16" t="s">
        <v>714</v>
      </c>
      <c r="D827" s="16" t="s">
        <v>3088</v>
      </c>
      <c r="E827" s="16"/>
      <c r="F827" s="17">
        <v>555024.06999999995</v>
      </c>
      <c r="G827" s="11"/>
      <c r="H827" s="17">
        <v>1</v>
      </c>
      <c r="I827" s="13"/>
    </row>
    <row r="828" spans="1:9" ht="47.25" outlineLevel="2" x14ac:dyDescent="0.25">
      <c r="A828" s="74" t="str">
        <f t="shared" si="38"/>
        <v>11.1.9.</v>
      </c>
      <c r="B828" s="50" t="s">
        <v>715</v>
      </c>
      <c r="C828" s="16" t="s">
        <v>716</v>
      </c>
      <c r="D828" s="16" t="s">
        <v>3088</v>
      </c>
      <c r="E828" s="16"/>
      <c r="F828" s="19"/>
      <c r="G828" s="11"/>
      <c r="H828" s="17">
        <v>1</v>
      </c>
      <c r="I828" s="13"/>
    </row>
    <row r="829" spans="1:9" ht="47.25" outlineLevel="2" x14ac:dyDescent="0.25">
      <c r="A829" s="74" t="str">
        <f t="shared" si="38"/>
        <v>11.1.10.</v>
      </c>
      <c r="B829" s="50" t="s">
        <v>717</v>
      </c>
      <c r="C829" s="16" t="s">
        <v>718</v>
      </c>
      <c r="D829" s="16" t="s">
        <v>3088</v>
      </c>
      <c r="E829" s="16"/>
      <c r="F829" s="19"/>
      <c r="G829" s="11"/>
      <c r="H829" s="17">
        <v>1</v>
      </c>
      <c r="I829" s="13"/>
    </row>
    <row r="830" spans="1:9" ht="47.25" outlineLevel="2" x14ac:dyDescent="0.25">
      <c r="A830" s="74" t="str">
        <f t="shared" si="38"/>
        <v>11.1.11.</v>
      </c>
      <c r="B830" s="50" t="s">
        <v>719</v>
      </c>
      <c r="C830" s="16" t="s">
        <v>720</v>
      </c>
      <c r="D830" s="16" t="s">
        <v>3088</v>
      </c>
      <c r="E830" s="16"/>
      <c r="F830" s="19"/>
      <c r="G830" s="11"/>
      <c r="H830" s="17">
        <v>1</v>
      </c>
      <c r="I830" s="13"/>
    </row>
    <row r="831" spans="1:9" ht="47.25" outlineLevel="2" x14ac:dyDescent="0.25">
      <c r="A831" s="74" t="str">
        <f t="shared" si="38"/>
        <v>11.1.12.</v>
      </c>
      <c r="B831" s="50" t="s">
        <v>721</v>
      </c>
      <c r="C831" s="16" t="s">
        <v>722</v>
      </c>
      <c r="D831" s="16" t="s">
        <v>3088</v>
      </c>
      <c r="E831" s="16"/>
      <c r="F831" s="19"/>
      <c r="G831" s="11"/>
      <c r="H831" s="17">
        <v>1</v>
      </c>
      <c r="I831" s="13"/>
    </row>
    <row r="832" spans="1:9" ht="47.25" outlineLevel="2" x14ac:dyDescent="0.25">
      <c r="A832" s="74" t="str">
        <f t="shared" si="38"/>
        <v>11.1.13.</v>
      </c>
      <c r="B832" s="50" t="s">
        <v>723</v>
      </c>
      <c r="C832" s="16" t="s">
        <v>724</v>
      </c>
      <c r="D832" s="16" t="s">
        <v>3088</v>
      </c>
      <c r="E832" s="16"/>
      <c r="F832" s="19"/>
      <c r="G832" s="11"/>
      <c r="H832" s="17">
        <v>1</v>
      </c>
      <c r="I832" s="13"/>
    </row>
    <row r="833" spans="1:9" ht="47.25" outlineLevel="2" x14ac:dyDescent="0.25">
      <c r="A833" s="74" t="str">
        <f t="shared" si="38"/>
        <v>11.1.14.</v>
      </c>
      <c r="B833" s="50" t="s">
        <v>723</v>
      </c>
      <c r="C833" s="16" t="s">
        <v>725</v>
      </c>
      <c r="D833" s="16" t="s">
        <v>3088</v>
      </c>
      <c r="E833" s="16"/>
      <c r="F833" s="19"/>
      <c r="G833" s="11"/>
      <c r="H833" s="17">
        <v>1</v>
      </c>
      <c r="I833" s="13"/>
    </row>
    <row r="834" spans="1:9" ht="47.25" outlineLevel="2" x14ac:dyDescent="0.25">
      <c r="A834" s="74" t="str">
        <f t="shared" si="38"/>
        <v>11.1.15.</v>
      </c>
      <c r="B834" s="50" t="s">
        <v>3323</v>
      </c>
      <c r="C834" s="16" t="s">
        <v>726</v>
      </c>
      <c r="D834" s="16" t="s">
        <v>3088</v>
      </c>
      <c r="E834" s="16"/>
      <c r="F834" s="19"/>
      <c r="G834" s="11"/>
      <c r="H834" s="17">
        <v>1</v>
      </c>
      <c r="I834" s="13"/>
    </row>
    <row r="835" spans="1:9" ht="47.25" outlineLevel="2" x14ac:dyDescent="0.25">
      <c r="A835" s="74" t="str">
        <f t="shared" si="38"/>
        <v>11.1.16.</v>
      </c>
      <c r="B835" s="50" t="s">
        <v>3323</v>
      </c>
      <c r="C835" s="16" t="s">
        <v>727</v>
      </c>
      <c r="D835" s="16" t="s">
        <v>3088</v>
      </c>
      <c r="E835" s="16"/>
      <c r="F835" s="19"/>
      <c r="G835" s="11"/>
      <c r="H835" s="17">
        <v>1</v>
      </c>
      <c r="I835" s="13"/>
    </row>
    <row r="836" spans="1:9" ht="47.25" outlineLevel="2" x14ac:dyDescent="0.25">
      <c r="A836" s="74" t="str">
        <f t="shared" ref="A836:A854" si="39">"11.1."&amp;ROW(A17)&amp;"."</f>
        <v>11.1.17.</v>
      </c>
      <c r="B836" s="50" t="s">
        <v>3324</v>
      </c>
      <c r="C836" s="16" t="s">
        <v>728</v>
      </c>
      <c r="D836" s="16" t="s">
        <v>3088</v>
      </c>
      <c r="E836" s="16"/>
      <c r="F836" s="19"/>
      <c r="G836" s="11"/>
      <c r="H836" s="17">
        <v>1</v>
      </c>
      <c r="I836" s="13"/>
    </row>
    <row r="837" spans="1:9" ht="47.25" outlineLevel="2" x14ac:dyDescent="0.25">
      <c r="A837" s="74" t="str">
        <f t="shared" si="39"/>
        <v>11.1.18.</v>
      </c>
      <c r="B837" s="50" t="s">
        <v>3327</v>
      </c>
      <c r="C837" s="16" t="s">
        <v>729</v>
      </c>
      <c r="D837" s="16" t="s">
        <v>3088</v>
      </c>
      <c r="E837" s="16"/>
      <c r="F837" s="19"/>
      <c r="G837" s="11"/>
      <c r="H837" s="17">
        <v>1</v>
      </c>
      <c r="I837" s="13"/>
    </row>
    <row r="838" spans="1:9" ht="47.25" outlineLevel="2" x14ac:dyDescent="0.25">
      <c r="A838" s="74" t="str">
        <f t="shared" si="39"/>
        <v>11.1.19.</v>
      </c>
      <c r="B838" s="50" t="s">
        <v>3326</v>
      </c>
      <c r="C838" s="16" t="s">
        <v>730</v>
      </c>
      <c r="D838" s="16" t="s">
        <v>3088</v>
      </c>
      <c r="E838" s="16"/>
      <c r="F838" s="19"/>
      <c r="G838" s="11"/>
      <c r="H838" s="17">
        <v>1</v>
      </c>
      <c r="I838" s="13"/>
    </row>
    <row r="839" spans="1:9" ht="47.25" outlineLevel="2" x14ac:dyDescent="0.25">
      <c r="A839" s="74" t="str">
        <f t="shared" si="39"/>
        <v>11.1.20.</v>
      </c>
      <c r="B839" s="50" t="s">
        <v>3328</v>
      </c>
      <c r="C839" s="16" t="s">
        <v>731</v>
      </c>
      <c r="D839" s="16" t="s">
        <v>3088</v>
      </c>
      <c r="E839" s="16"/>
      <c r="F839" s="19"/>
      <c r="G839" s="11"/>
      <c r="H839" s="17">
        <v>1</v>
      </c>
      <c r="I839" s="13"/>
    </row>
    <row r="840" spans="1:9" ht="47.25" outlineLevel="2" x14ac:dyDescent="0.25">
      <c r="A840" s="74" t="str">
        <f t="shared" si="39"/>
        <v>11.1.21.</v>
      </c>
      <c r="B840" s="50" t="s">
        <v>732</v>
      </c>
      <c r="C840" s="16" t="s">
        <v>733</v>
      </c>
      <c r="D840" s="16" t="s">
        <v>3088</v>
      </c>
      <c r="E840" s="16"/>
      <c r="F840" s="19"/>
      <c r="G840" s="11"/>
      <c r="H840" s="17">
        <v>1</v>
      </c>
      <c r="I840" s="13"/>
    </row>
    <row r="841" spans="1:9" ht="47.25" outlineLevel="2" x14ac:dyDescent="0.25">
      <c r="A841" s="74" t="str">
        <f t="shared" si="39"/>
        <v>11.1.22.</v>
      </c>
      <c r="B841" s="50" t="s">
        <v>3329</v>
      </c>
      <c r="C841" s="16" t="s">
        <v>734</v>
      </c>
      <c r="D841" s="16" t="s">
        <v>3088</v>
      </c>
      <c r="E841" s="16"/>
      <c r="F841" s="19"/>
      <c r="G841" s="11"/>
      <c r="H841" s="17">
        <v>1</v>
      </c>
      <c r="I841" s="13"/>
    </row>
    <row r="842" spans="1:9" ht="47.25" outlineLevel="2" x14ac:dyDescent="0.25">
      <c r="A842" s="74" t="str">
        <f t="shared" si="39"/>
        <v>11.1.23.</v>
      </c>
      <c r="B842" s="50" t="s">
        <v>735</v>
      </c>
      <c r="C842" s="16" t="s">
        <v>736</v>
      </c>
      <c r="D842" s="16" t="s">
        <v>3088</v>
      </c>
      <c r="E842" s="16"/>
      <c r="F842" s="19"/>
      <c r="G842" s="11"/>
      <c r="H842" s="17">
        <v>1</v>
      </c>
      <c r="I842" s="13"/>
    </row>
    <row r="843" spans="1:9" ht="47.25" outlineLevel="2" x14ac:dyDescent="0.25">
      <c r="A843" s="74" t="str">
        <f t="shared" si="39"/>
        <v>11.1.24.</v>
      </c>
      <c r="B843" s="50" t="s">
        <v>425</v>
      </c>
      <c r="C843" s="16" t="s">
        <v>737</v>
      </c>
      <c r="D843" s="16" t="s">
        <v>3088</v>
      </c>
      <c r="E843" s="16"/>
      <c r="F843" s="19"/>
      <c r="G843" s="11"/>
      <c r="H843" s="17">
        <v>1</v>
      </c>
      <c r="I843" s="13"/>
    </row>
    <row r="844" spans="1:9" ht="47.25" outlineLevel="2" x14ac:dyDescent="0.25">
      <c r="A844" s="74" t="str">
        <f t="shared" si="39"/>
        <v>11.1.25.</v>
      </c>
      <c r="B844" s="50" t="s">
        <v>425</v>
      </c>
      <c r="C844" s="16" t="s">
        <v>738</v>
      </c>
      <c r="D844" s="16" t="s">
        <v>3088</v>
      </c>
      <c r="E844" s="16"/>
      <c r="F844" s="19"/>
      <c r="G844" s="11"/>
      <c r="H844" s="17">
        <v>1</v>
      </c>
      <c r="I844" s="13"/>
    </row>
    <row r="845" spans="1:9" ht="47.25" outlineLevel="2" x14ac:dyDescent="0.25">
      <c r="A845" s="74" t="str">
        <f t="shared" si="39"/>
        <v>11.1.26.</v>
      </c>
      <c r="B845" s="50" t="s">
        <v>739</v>
      </c>
      <c r="C845" s="16" t="s">
        <v>740</v>
      </c>
      <c r="D845" s="16" t="s">
        <v>3088</v>
      </c>
      <c r="E845" s="16"/>
      <c r="F845" s="19"/>
      <c r="G845" s="11"/>
      <c r="H845" s="17">
        <v>1</v>
      </c>
      <c r="I845" s="13"/>
    </row>
    <row r="846" spans="1:9" ht="47.25" outlineLevel="2" x14ac:dyDescent="0.25">
      <c r="A846" s="74" t="str">
        <f t="shared" si="39"/>
        <v>11.1.27.</v>
      </c>
      <c r="B846" s="50" t="s">
        <v>741</v>
      </c>
      <c r="C846" s="16" t="s">
        <v>742</v>
      </c>
      <c r="D846" s="16" t="s">
        <v>3088</v>
      </c>
      <c r="E846" s="16"/>
      <c r="F846" s="19"/>
      <c r="G846" s="11"/>
      <c r="H846" s="17">
        <v>1</v>
      </c>
      <c r="I846" s="13"/>
    </row>
    <row r="847" spans="1:9" ht="47.25" outlineLevel="2" x14ac:dyDescent="0.25">
      <c r="A847" s="74" t="str">
        <f t="shared" si="39"/>
        <v>11.1.28.</v>
      </c>
      <c r="B847" s="50" t="s">
        <v>3330</v>
      </c>
      <c r="C847" s="16" t="s">
        <v>743</v>
      </c>
      <c r="D847" s="16" t="s">
        <v>3088</v>
      </c>
      <c r="E847" s="16"/>
      <c r="F847" s="17">
        <v>74767.23</v>
      </c>
      <c r="G847" s="11"/>
      <c r="H847" s="17">
        <v>1</v>
      </c>
      <c r="I847" s="13"/>
    </row>
    <row r="848" spans="1:9" ht="47.25" outlineLevel="2" x14ac:dyDescent="0.25">
      <c r="A848" s="74" t="str">
        <f t="shared" si="39"/>
        <v>11.1.29.</v>
      </c>
      <c r="B848" s="50" t="s">
        <v>3331</v>
      </c>
      <c r="C848" s="16" t="s">
        <v>744</v>
      </c>
      <c r="D848" s="16" t="s">
        <v>3088</v>
      </c>
      <c r="E848" s="16"/>
      <c r="F848" s="17">
        <v>56375.13</v>
      </c>
      <c r="G848" s="11"/>
      <c r="H848" s="17">
        <v>1</v>
      </c>
      <c r="I848" s="13"/>
    </row>
    <row r="849" spans="1:9" ht="47.25" outlineLevel="2" x14ac:dyDescent="0.25">
      <c r="A849" s="74" t="str">
        <f t="shared" si="39"/>
        <v>11.1.30.</v>
      </c>
      <c r="B849" s="50" t="s">
        <v>745</v>
      </c>
      <c r="C849" s="16" t="s">
        <v>746</v>
      </c>
      <c r="D849" s="16" t="s">
        <v>3088</v>
      </c>
      <c r="E849" s="16"/>
      <c r="F849" s="17">
        <v>57878.78</v>
      </c>
      <c r="G849" s="11"/>
      <c r="H849" s="17">
        <v>1</v>
      </c>
      <c r="I849" s="13"/>
    </row>
    <row r="850" spans="1:9" ht="47.25" outlineLevel="2" x14ac:dyDescent="0.25">
      <c r="A850" s="74" t="str">
        <f t="shared" si="39"/>
        <v>11.1.31.</v>
      </c>
      <c r="B850" s="50" t="s">
        <v>3332</v>
      </c>
      <c r="C850" s="16" t="s">
        <v>747</v>
      </c>
      <c r="D850" s="16" t="s">
        <v>3088</v>
      </c>
      <c r="E850" s="16"/>
      <c r="F850" s="19"/>
      <c r="G850" s="11"/>
      <c r="H850" s="17">
        <v>1</v>
      </c>
      <c r="I850" s="13"/>
    </row>
    <row r="851" spans="1:9" ht="47.25" outlineLevel="2" x14ac:dyDescent="0.25">
      <c r="A851" s="74" t="str">
        <f t="shared" si="39"/>
        <v>11.1.32.</v>
      </c>
      <c r="B851" s="50" t="s">
        <v>3333</v>
      </c>
      <c r="C851" s="16" t="s">
        <v>748</v>
      </c>
      <c r="D851" s="16" t="s">
        <v>3088</v>
      </c>
      <c r="E851" s="16"/>
      <c r="F851" s="19"/>
      <c r="G851" s="11"/>
      <c r="H851" s="17">
        <v>1</v>
      </c>
      <c r="I851" s="13"/>
    </row>
    <row r="852" spans="1:9" ht="47.25" outlineLevel="2" x14ac:dyDescent="0.25">
      <c r="A852" s="74" t="str">
        <f t="shared" si="39"/>
        <v>11.1.33.</v>
      </c>
      <c r="B852" s="50" t="s">
        <v>3334</v>
      </c>
      <c r="C852" s="16" t="s">
        <v>749</v>
      </c>
      <c r="D852" s="16" t="s">
        <v>3088</v>
      </c>
      <c r="E852" s="16"/>
      <c r="F852" s="19"/>
      <c r="G852" s="11"/>
      <c r="H852" s="17">
        <v>1</v>
      </c>
      <c r="I852" s="13"/>
    </row>
    <row r="853" spans="1:9" ht="47.25" outlineLevel="2" x14ac:dyDescent="0.25">
      <c r="A853" s="74" t="str">
        <f t="shared" si="39"/>
        <v>11.1.34.</v>
      </c>
      <c r="B853" s="50" t="s">
        <v>3587</v>
      </c>
      <c r="C853" s="20">
        <v>6486</v>
      </c>
      <c r="D853" s="16" t="s">
        <v>3088</v>
      </c>
      <c r="E853" s="16"/>
      <c r="F853" s="17">
        <v>79159.460000000006</v>
      </c>
      <c r="G853" s="11"/>
      <c r="H853" s="17">
        <v>1</v>
      </c>
      <c r="I853" s="13"/>
    </row>
    <row r="854" spans="1:9" ht="47.25" outlineLevel="2" x14ac:dyDescent="0.25">
      <c r="A854" s="74" t="str">
        <f t="shared" si="39"/>
        <v>11.1.35.</v>
      </c>
      <c r="B854" s="50" t="s">
        <v>3335</v>
      </c>
      <c r="C854" s="16" t="s">
        <v>750</v>
      </c>
      <c r="D854" s="16" t="s">
        <v>3088</v>
      </c>
      <c r="E854" s="16"/>
      <c r="F854" s="17">
        <v>685259.45</v>
      </c>
      <c r="G854" s="11"/>
      <c r="H854" s="17">
        <v>1</v>
      </c>
      <c r="I854" s="13"/>
    </row>
    <row r="855" spans="1:9" ht="15.75" outlineLevel="1" x14ac:dyDescent="0.25">
      <c r="A855" s="74" t="s">
        <v>3653</v>
      </c>
      <c r="B855" s="49" t="s">
        <v>104</v>
      </c>
      <c r="C855" s="14"/>
      <c r="D855" s="14"/>
      <c r="E855" s="14"/>
      <c r="F855" s="15">
        <v>175783</v>
      </c>
      <c r="G855" s="11"/>
      <c r="I855" s="13"/>
    </row>
    <row r="856" spans="1:9" ht="47.25" outlineLevel="2" x14ac:dyDescent="0.25">
      <c r="A856" s="74" t="str">
        <f>"11.2."&amp;ROW(A1)&amp;"."</f>
        <v>11.2.1.</v>
      </c>
      <c r="B856" s="50" t="s">
        <v>751</v>
      </c>
      <c r="C856" s="16" t="s">
        <v>752</v>
      </c>
      <c r="D856" s="16" t="s">
        <v>3088</v>
      </c>
      <c r="E856" s="16"/>
      <c r="F856" s="17">
        <v>175783</v>
      </c>
      <c r="G856" s="11"/>
      <c r="I856" s="13"/>
    </row>
    <row r="857" spans="1:9" ht="31.5" outlineLevel="1" x14ac:dyDescent="0.25">
      <c r="A857" s="74" t="s">
        <v>3654</v>
      </c>
      <c r="B857" s="49" t="s">
        <v>3082</v>
      </c>
      <c r="C857" s="16"/>
      <c r="D857" s="16"/>
      <c r="E857" s="14"/>
      <c r="F857" s="17"/>
      <c r="G857" s="11"/>
      <c r="I857" s="13"/>
    </row>
    <row r="858" spans="1:9" ht="47.25" outlineLevel="2" x14ac:dyDescent="0.25">
      <c r="A858" s="74" t="str">
        <f>"11.3."&amp;ROW(A1)&amp;"."</f>
        <v>11.3.1.</v>
      </c>
      <c r="B858" s="50" t="s">
        <v>3336</v>
      </c>
      <c r="C858" s="16" t="s">
        <v>2264</v>
      </c>
      <c r="D858" s="16" t="s">
        <v>3088</v>
      </c>
      <c r="E858" s="16"/>
      <c r="F858" s="14"/>
      <c r="G858" s="11"/>
      <c r="H858" s="17">
        <v>1</v>
      </c>
      <c r="I858" s="13"/>
    </row>
    <row r="859" spans="1:9" ht="47.25" outlineLevel="2" x14ac:dyDescent="0.25">
      <c r="A859" s="74" t="str">
        <f>"11.3."&amp;ROW(A2)&amp;"."</f>
        <v>11.3.2.</v>
      </c>
      <c r="B859" s="50" t="s">
        <v>1958</v>
      </c>
      <c r="C859" s="16" t="s">
        <v>1959</v>
      </c>
      <c r="D859" s="16" t="s">
        <v>3088</v>
      </c>
      <c r="E859" s="16" t="s">
        <v>3278</v>
      </c>
      <c r="F859" s="14"/>
      <c r="G859" s="11"/>
      <c r="H859" s="17">
        <v>1</v>
      </c>
      <c r="I859" s="13"/>
    </row>
    <row r="860" spans="1:9" ht="47.25" outlineLevel="2" x14ac:dyDescent="0.25">
      <c r="A860" s="74" t="str">
        <f>"11.3."&amp;ROW(A3)&amp;"."</f>
        <v>11.3.3.</v>
      </c>
      <c r="B860" s="50" t="s">
        <v>2265</v>
      </c>
      <c r="C860" s="16" t="s">
        <v>2266</v>
      </c>
      <c r="D860" s="16" t="s">
        <v>3088</v>
      </c>
      <c r="E860" s="16" t="s">
        <v>3278</v>
      </c>
      <c r="F860" s="14"/>
      <c r="G860" s="11"/>
      <c r="H860" s="17">
        <v>2</v>
      </c>
      <c r="I860" s="13"/>
    </row>
    <row r="861" spans="1:9" ht="47.25" outlineLevel="2" x14ac:dyDescent="0.25">
      <c r="A861" s="74" t="str">
        <f>"11.3."&amp;ROW(A4)&amp;"."</f>
        <v>11.3.4.</v>
      </c>
      <c r="B861" s="50" t="s">
        <v>2267</v>
      </c>
      <c r="C861" s="16" t="s">
        <v>2268</v>
      </c>
      <c r="D861" s="16" t="s">
        <v>3088</v>
      </c>
      <c r="E861" s="16" t="s">
        <v>3337</v>
      </c>
      <c r="F861" s="14"/>
      <c r="G861" s="11"/>
      <c r="H861" s="17">
        <v>1</v>
      </c>
      <c r="I861" s="13"/>
    </row>
    <row r="862" spans="1:9" ht="47.25" outlineLevel="2" x14ac:dyDescent="0.25">
      <c r="A862" s="74" t="str">
        <f>"11.3."&amp;ROW(A5)&amp;"."</f>
        <v>11.3.5.</v>
      </c>
      <c r="B862" s="50" t="s">
        <v>2269</v>
      </c>
      <c r="C862" s="16" t="s">
        <v>2270</v>
      </c>
      <c r="D862" s="16" t="s">
        <v>3088</v>
      </c>
      <c r="E862" s="16" t="s">
        <v>3278</v>
      </c>
      <c r="F862" s="14"/>
      <c r="G862" s="11"/>
      <c r="H862" s="17">
        <v>1</v>
      </c>
      <c r="I862" s="13"/>
    </row>
    <row r="863" spans="1:9" ht="47.25" outlineLevel="2" x14ac:dyDescent="0.25">
      <c r="A863" s="74" t="str">
        <f t="shared" ref="A863:A871" si="40">"11.3."&amp;ROW(A8)&amp;"."</f>
        <v>11.3.8.</v>
      </c>
      <c r="B863" s="50" t="s">
        <v>2271</v>
      </c>
      <c r="C863" s="16" t="s">
        <v>2272</v>
      </c>
      <c r="D863" s="16" t="s">
        <v>3088</v>
      </c>
      <c r="E863" s="16" t="s">
        <v>3278</v>
      </c>
      <c r="F863" s="14"/>
      <c r="G863" s="11"/>
      <c r="H863" s="17">
        <v>1</v>
      </c>
      <c r="I863" s="13"/>
    </row>
    <row r="864" spans="1:9" ht="47.25" outlineLevel="2" x14ac:dyDescent="0.25">
      <c r="A864" s="74" t="str">
        <f t="shared" si="40"/>
        <v>11.3.9.</v>
      </c>
      <c r="B864" s="50" t="s">
        <v>2273</v>
      </c>
      <c r="C864" s="16" t="s">
        <v>2274</v>
      </c>
      <c r="D864" s="16" t="s">
        <v>3088</v>
      </c>
      <c r="E864" s="16" t="s">
        <v>3278</v>
      </c>
      <c r="F864" s="14"/>
      <c r="G864" s="11"/>
      <c r="H864" s="17">
        <v>1</v>
      </c>
      <c r="I864" s="13"/>
    </row>
    <row r="865" spans="1:9" ht="47.25" outlineLevel="2" x14ac:dyDescent="0.25">
      <c r="A865" s="74" t="str">
        <f t="shared" si="40"/>
        <v>11.3.10.</v>
      </c>
      <c r="B865" s="50" t="s">
        <v>2275</v>
      </c>
      <c r="C865" s="16" t="s">
        <v>2276</v>
      </c>
      <c r="D865" s="16" t="s">
        <v>3088</v>
      </c>
      <c r="E865" s="16" t="s">
        <v>3278</v>
      </c>
      <c r="F865" s="14"/>
      <c r="G865" s="11"/>
      <c r="H865" s="17">
        <v>1</v>
      </c>
      <c r="I865" s="13"/>
    </row>
    <row r="866" spans="1:9" ht="47.25" outlineLevel="2" x14ac:dyDescent="0.25">
      <c r="A866" s="74" t="str">
        <f t="shared" si="40"/>
        <v>11.3.11.</v>
      </c>
      <c r="B866" s="50" t="s">
        <v>2277</v>
      </c>
      <c r="C866" s="16" t="s">
        <v>2278</v>
      </c>
      <c r="D866" s="16" t="s">
        <v>3088</v>
      </c>
      <c r="E866" s="16" t="s">
        <v>3278</v>
      </c>
      <c r="F866" s="14"/>
      <c r="G866" s="11"/>
      <c r="H866" s="17">
        <v>1</v>
      </c>
      <c r="I866" s="13"/>
    </row>
    <row r="867" spans="1:9" ht="47.25" outlineLevel="2" x14ac:dyDescent="0.25">
      <c r="A867" s="74" t="str">
        <f t="shared" si="40"/>
        <v>11.3.12.</v>
      </c>
      <c r="B867" s="50" t="s">
        <v>2279</v>
      </c>
      <c r="C867" s="16" t="s">
        <v>2280</v>
      </c>
      <c r="D867" s="16" t="s">
        <v>3088</v>
      </c>
      <c r="E867" s="16" t="s">
        <v>3278</v>
      </c>
      <c r="F867" s="14"/>
      <c r="G867" s="11"/>
      <c r="H867" s="17">
        <v>1</v>
      </c>
      <c r="I867" s="13"/>
    </row>
    <row r="868" spans="1:9" ht="47.25" outlineLevel="2" x14ac:dyDescent="0.25">
      <c r="A868" s="74" t="str">
        <f t="shared" si="40"/>
        <v>11.3.13.</v>
      </c>
      <c r="B868" s="50" t="s">
        <v>2281</v>
      </c>
      <c r="C868" s="16" t="s">
        <v>2282</v>
      </c>
      <c r="D868" s="16" t="s">
        <v>3088</v>
      </c>
      <c r="E868" s="16" t="s">
        <v>3278</v>
      </c>
      <c r="F868" s="14"/>
      <c r="G868" s="11"/>
      <c r="H868" s="17">
        <v>1</v>
      </c>
      <c r="I868" s="13"/>
    </row>
    <row r="869" spans="1:9" ht="47.25" outlineLevel="2" x14ac:dyDescent="0.25">
      <c r="A869" s="74" t="str">
        <f t="shared" si="40"/>
        <v>11.3.14.</v>
      </c>
      <c r="B869" s="50" t="s">
        <v>2283</v>
      </c>
      <c r="C869" s="16" t="s">
        <v>2284</v>
      </c>
      <c r="D869" s="16" t="s">
        <v>3088</v>
      </c>
      <c r="E869" s="16" t="s">
        <v>3278</v>
      </c>
      <c r="F869" s="14"/>
      <c r="G869" s="11"/>
      <c r="H869" s="17">
        <v>1</v>
      </c>
      <c r="I869" s="13"/>
    </row>
    <row r="870" spans="1:9" ht="47.25" outlineLevel="2" x14ac:dyDescent="0.25">
      <c r="A870" s="74" t="str">
        <f t="shared" si="40"/>
        <v>11.3.15.</v>
      </c>
      <c r="B870" s="50" t="s">
        <v>2285</v>
      </c>
      <c r="C870" s="16" t="s">
        <v>2286</v>
      </c>
      <c r="D870" s="16" t="s">
        <v>3088</v>
      </c>
      <c r="E870" s="16"/>
      <c r="F870" s="14"/>
      <c r="G870" s="11"/>
      <c r="H870" s="17">
        <v>1</v>
      </c>
      <c r="I870" s="13"/>
    </row>
    <row r="871" spans="1:9" ht="47.25" outlineLevel="2" x14ac:dyDescent="0.25">
      <c r="A871" s="74" t="str">
        <f t="shared" si="40"/>
        <v>11.3.16.</v>
      </c>
      <c r="B871" s="50" t="s">
        <v>2287</v>
      </c>
      <c r="C871" s="16" t="s">
        <v>2288</v>
      </c>
      <c r="D871" s="16" t="s">
        <v>3088</v>
      </c>
      <c r="E871" s="16" t="s">
        <v>3278</v>
      </c>
      <c r="F871" s="14"/>
      <c r="G871" s="11"/>
      <c r="H871" s="17">
        <v>3</v>
      </c>
      <c r="I871" s="13"/>
    </row>
    <row r="872" spans="1:9" ht="47.25" outlineLevel="2" x14ac:dyDescent="0.25">
      <c r="A872" s="74" t="str">
        <f t="shared" ref="A872:A880" si="41">"11.3."&amp;ROW(A17)&amp;"."</f>
        <v>11.3.17.</v>
      </c>
      <c r="B872" s="50" t="s">
        <v>2289</v>
      </c>
      <c r="C872" s="16" t="s">
        <v>2290</v>
      </c>
      <c r="D872" s="16" t="s">
        <v>3088</v>
      </c>
      <c r="E872" s="16" t="s">
        <v>3278</v>
      </c>
      <c r="F872" s="14"/>
      <c r="G872" s="11"/>
      <c r="H872" s="17">
        <v>2</v>
      </c>
      <c r="I872" s="13"/>
    </row>
    <row r="873" spans="1:9" ht="47.25" outlineLevel="2" x14ac:dyDescent="0.25">
      <c r="A873" s="74" t="str">
        <f t="shared" si="41"/>
        <v>11.3.18.</v>
      </c>
      <c r="B873" s="50" t="s">
        <v>1839</v>
      </c>
      <c r="C873" s="16" t="s">
        <v>1840</v>
      </c>
      <c r="D873" s="16" t="s">
        <v>3088</v>
      </c>
      <c r="E873" s="16"/>
      <c r="F873" s="14"/>
      <c r="G873" s="11"/>
      <c r="H873" s="17">
        <v>1</v>
      </c>
      <c r="I873" s="13"/>
    </row>
    <row r="874" spans="1:9" ht="47.25" outlineLevel="2" x14ac:dyDescent="0.25">
      <c r="A874" s="74" t="str">
        <f t="shared" si="41"/>
        <v>11.3.19.</v>
      </c>
      <c r="B874" s="50" t="s">
        <v>2291</v>
      </c>
      <c r="C874" s="16" t="s">
        <v>2292</v>
      </c>
      <c r="D874" s="16" t="s">
        <v>3088</v>
      </c>
      <c r="E874" s="16"/>
      <c r="F874" s="14"/>
      <c r="G874" s="11"/>
      <c r="H874" s="17">
        <v>1</v>
      </c>
      <c r="I874" s="13"/>
    </row>
    <row r="875" spans="1:9" ht="47.25" outlineLevel="2" x14ac:dyDescent="0.25">
      <c r="A875" s="74" t="str">
        <f t="shared" si="41"/>
        <v>11.3.20.</v>
      </c>
      <c r="B875" s="50" t="s">
        <v>2293</v>
      </c>
      <c r="C875" s="16" t="s">
        <v>2294</v>
      </c>
      <c r="D875" s="16" t="s">
        <v>3088</v>
      </c>
      <c r="E875" s="16" t="s">
        <v>3278</v>
      </c>
      <c r="F875" s="14"/>
      <c r="G875" s="11"/>
      <c r="H875" s="17">
        <v>2</v>
      </c>
      <c r="I875" s="13"/>
    </row>
    <row r="876" spans="1:9" ht="47.25" outlineLevel="2" x14ac:dyDescent="0.25">
      <c r="A876" s="74" t="str">
        <f t="shared" si="41"/>
        <v>11.3.21.</v>
      </c>
      <c r="B876" s="50" t="s">
        <v>2295</v>
      </c>
      <c r="C876" s="16" t="s">
        <v>2296</v>
      </c>
      <c r="D876" s="16" t="s">
        <v>3088</v>
      </c>
      <c r="E876" s="16" t="s">
        <v>3278</v>
      </c>
      <c r="F876" s="14"/>
      <c r="G876" s="11"/>
      <c r="H876" s="17">
        <v>3</v>
      </c>
      <c r="I876" s="13"/>
    </row>
    <row r="877" spans="1:9" ht="47.25" outlineLevel="2" x14ac:dyDescent="0.25">
      <c r="A877" s="74" t="str">
        <f t="shared" si="41"/>
        <v>11.3.22.</v>
      </c>
      <c r="B877" s="50" t="s">
        <v>3338</v>
      </c>
      <c r="C877" s="16" t="s">
        <v>2297</v>
      </c>
      <c r="D877" s="16" t="s">
        <v>3088</v>
      </c>
      <c r="E877" s="16"/>
      <c r="F877" s="14"/>
      <c r="G877" s="11"/>
      <c r="H877" s="17">
        <v>1</v>
      </c>
      <c r="I877" s="13"/>
    </row>
    <row r="878" spans="1:9" ht="47.25" outlineLevel="2" x14ac:dyDescent="0.25">
      <c r="A878" s="74" t="str">
        <f t="shared" si="41"/>
        <v>11.3.23.</v>
      </c>
      <c r="B878" s="50" t="s">
        <v>2298</v>
      </c>
      <c r="C878" s="16" t="s">
        <v>2299</v>
      </c>
      <c r="D878" s="16" t="s">
        <v>3088</v>
      </c>
      <c r="E878" s="16" t="s">
        <v>3278</v>
      </c>
      <c r="F878" s="14"/>
      <c r="G878" s="11"/>
      <c r="H878" s="17">
        <v>1</v>
      </c>
      <c r="I878" s="13"/>
    </row>
    <row r="879" spans="1:9" ht="47.25" outlineLevel="2" x14ac:dyDescent="0.25">
      <c r="A879" s="74" t="str">
        <f t="shared" si="41"/>
        <v>11.3.24.</v>
      </c>
      <c r="B879" s="50" t="s">
        <v>2300</v>
      </c>
      <c r="C879" s="16" t="s">
        <v>2301</v>
      </c>
      <c r="D879" s="16" t="s">
        <v>3088</v>
      </c>
      <c r="E879" s="16" t="s">
        <v>3278</v>
      </c>
      <c r="F879" s="14"/>
      <c r="G879" s="11"/>
      <c r="H879" s="17">
        <v>1</v>
      </c>
      <c r="I879" s="13"/>
    </row>
    <row r="880" spans="1:9" ht="47.25" outlineLevel="2" x14ac:dyDescent="0.25">
      <c r="A880" s="74" t="str">
        <f t="shared" si="41"/>
        <v>11.3.25.</v>
      </c>
      <c r="B880" s="50" t="s">
        <v>2302</v>
      </c>
      <c r="C880" s="16" t="s">
        <v>2303</v>
      </c>
      <c r="D880" s="16" t="s">
        <v>3088</v>
      </c>
      <c r="E880" s="16" t="s">
        <v>3278</v>
      </c>
      <c r="F880" s="14"/>
      <c r="G880" s="11"/>
      <c r="H880" s="17">
        <v>1</v>
      </c>
      <c r="I880" s="13"/>
    </row>
    <row r="881" spans="1:9" ht="47.25" outlineLevel="2" x14ac:dyDescent="0.25">
      <c r="A881" s="74" t="str">
        <f>"11.3."&amp;ROW(A26)&amp;"."</f>
        <v>11.3.26.</v>
      </c>
      <c r="B881" s="50" t="s">
        <v>2304</v>
      </c>
      <c r="C881" s="16" t="s">
        <v>2305</v>
      </c>
      <c r="D881" s="16" t="s">
        <v>3088</v>
      </c>
      <c r="E881" s="16" t="s">
        <v>3278</v>
      </c>
      <c r="F881" s="14"/>
      <c r="G881" s="11"/>
      <c r="H881" s="17">
        <v>5</v>
      </c>
      <c r="I881" s="13"/>
    </row>
    <row r="882" spans="1:9" ht="47.25" outlineLevel="2" x14ac:dyDescent="0.25">
      <c r="A882" s="74" t="str">
        <f>"11.3."&amp;ROW(A27)&amp;"."</f>
        <v>11.3.27.</v>
      </c>
      <c r="B882" s="50" t="s">
        <v>2306</v>
      </c>
      <c r="C882" s="16" t="s">
        <v>2307</v>
      </c>
      <c r="D882" s="16" t="s">
        <v>3088</v>
      </c>
      <c r="E882" s="16" t="s">
        <v>3278</v>
      </c>
      <c r="F882" s="14"/>
      <c r="G882" s="11"/>
      <c r="H882" s="17">
        <v>2</v>
      </c>
      <c r="I882" s="13"/>
    </row>
    <row r="883" spans="1:9" ht="47.25" outlineLevel="2" x14ac:dyDescent="0.25">
      <c r="A883" s="74" t="str">
        <f t="shared" ref="A883" si="42">"11.3."&amp;ROW(A28)&amp;"."</f>
        <v>11.3.28.</v>
      </c>
      <c r="B883" s="50" t="s">
        <v>2308</v>
      </c>
      <c r="C883" s="16" t="s">
        <v>2309</v>
      </c>
      <c r="D883" s="16" t="s">
        <v>3088</v>
      </c>
      <c r="E883" s="16" t="s">
        <v>3278</v>
      </c>
      <c r="F883" s="14"/>
      <c r="G883" s="11"/>
      <c r="H883" s="17">
        <v>3</v>
      </c>
      <c r="I883" s="13"/>
    </row>
    <row r="884" spans="1:9" s="1" customFormat="1" ht="15.75" x14ac:dyDescent="0.25">
      <c r="A884" s="65"/>
      <c r="B884" s="47"/>
      <c r="C884" s="5"/>
      <c r="D884" s="5"/>
      <c r="E884" s="5"/>
      <c r="F884" s="5"/>
      <c r="G884" s="11"/>
      <c r="H884" s="8"/>
      <c r="I884" s="9"/>
    </row>
    <row r="885" spans="1:9" ht="15.75" x14ac:dyDescent="0.25">
      <c r="A885" s="75">
        <v>12</v>
      </c>
      <c r="B885" s="48" t="s">
        <v>753</v>
      </c>
      <c r="C885" s="4"/>
      <c r="D885" s="4"/>
      <c r="E885" s="4"/>
      <c r="F885" s="10">
        <v>40187810.359999999</v>
      </c>
      <c r="G885" s="10"/>
      <c r="H885" s="10"/>
      <c r="I885" s="10"/>
    </row>
    <row r="886" spans="1:9" ht="15.75" outlineLevel="1" x14ac:dyDescent="0.25">
      <c r="A886" s="74" t="s">
        <v>3655</v>
      </c>
      <c r="B886" s="49" t="s">
        <v>3</v>
      </c>
      <c r="C886" s="14"/>
      <c r="D886" s="14"/>
      <c r="E886" s="14"/>
      <c r="F886" s="15">
        <v>21336142.219999999</v>
      </c>
      <c r="G886" s="11"/>
      <c r="I886" s="13"/>
    </row>
    <row r="887" spans="1:9" ht="47.25" outlineLevel="2" x14ac:dyDescent="0.25">
      <c r="A887" s="74" t="str">
        <f>"12.1."&amp;ROW(A1)&amp;"."</f>
        <v>12.1.1.</v>
      </c>
      <c r="B887" s="50" t="s">
        <v>754</v>
      </c>
      <c r="C887" s="16" t="s">
        <v>755</v>
      </c>
      <c r="D887" s="16" t="s">
        <v>3091</v>
      </c>
      <c r="E887" s="16"/>
      <c r="F887" s="17">
        <v>298182.34999999998</v>
      </c>
      <c r="G887" s="11"/>
      <c r="H887" s="17">
        <v>1</v>
      </c>
      <c r="I887" s="13"/>
    </row>
    <row r="888" spans="1:9" ht="47.25" outlineLevel="2" x14ac:dyDescent="0.25">
      <c r="A888" s="74" t="str">
        <f>"12.1."&amp;ROW(A2)&amp;"."</f>
        <v>12.1.2.</v>
      </c>
      <c r="B888" s="50" t="s">
        <v>3591</v>
      </c>
      <c r="C888" s="16" t="s">
        <v>756</v>
      </c>
      <c r="D888" s="16" t="s">
        <v>3091</v>
      </c>
      <c r="E888" s="16"/>
      <c r="F888" s="17">
        <v>312656.78000000003</v>
      </c>
      <c r="G888" s="77" t="s">
        <v>757</v>
      </c>
      <c r="H888" s="17">
        <v>1</v>
      </c>
      <c r="I888" s="13"/>
    </row>
    <row r="889" spans="1:9" ht="47.25" outlineLevel="2" x14ac:dyDescent="0.25">
      <c r="A889" s="74" t="str">
        <f>"12.1."&amp;ROW(A3)&amp;"."</f>
        <v>12.1.3.</v>
      </c>
      <c r="B889" s="50" t="s">
        <v>3339</v>
      </c>
      <c r="C889" s="16" t="s">
        <v>758</v>
      </c>
      <c r="D889" s="16" t="s">
        <v>3091</v>
      </c>
      <c r="E889" s="16"/>
      <c r="F889" s="17">
        <v>20700387.449999999</v>
      </c>
      <c r="G889" s="77" t="s">
        <v>1687</v>
      </c>
      <c r="H889" s="17">
        <v>1</v>
      </c>
      <c r="I889" s="13"/>
    </row>
    <row r="890" spans="1:9" ht="47.25" outlineLevel="2" x14ac:dyDescent="0.25">
      <c r="A890" s="74" t="str">
        <f>"12.1."&amp;ROW(A4)&amp;"."</f>
        <v>12.1.4.</v>
      </c>
      <c r="B890" s="50" t="s">
        <v>759</v>
      </c>
      <c r="C890" s="16" t="s">
        <v>760</v>
      </c>
      <c r="D890" s="16" t="s">
        <v>3091</v>
      </c>
      <c r="E890" s="16"/>
      <c r="F890" s="17">
        <v>12503.34</v>
      </c>
      <c r="G890" s="78"/>
      <c r="H890" s="17">
        <v>1</v>
      </c>
      <c r="I890" s="13"/>
    </row>
    <row r="891" spans="1:9" ht="47.25" outlineLevel="2" x14ac:dyDescent="0.25">
      <c r="A891" s="74" t="str">
        <f>"12.1."&amp;ROW(A5)&amp;"."</f>
        <v>12.1.5.</v>
      </c>
      <c r="B891" s="50" t="s">
        <v>3590</v>
      </c>
      <c r="C891" s="16" t="s">
        <v>761</v>
      </c>
      <c r="D891" s="16" t="s">
        <v>3091</v>
      </c>
      <c r="E891" s="16"/>
      <c r="F891" s="19"/>
      <c r="G891" s="78"/>
      <c r="H891" s="17">
        <v>1</v>
      </c>
      <c r="I891" s="24"/>
    </row>
    <row r="892" spans="1:9" ht="47.25" outlineLevel="2" x14ac:dyDescent="0.25">
      <c r="A892" s="74" t="str">
        <f t="shared" ref="A892:A893" si="43">"12.1."&amp;ROW(A8)&amp;"."</f>
        <v>12.1.8.</v>
      </c>
      <c r="B892" s="50" t="s">
        <v>3589</v>
      </c>
      <c r="C892" s="16" t="s">
        <v>762</v>
      </c>
      <c r="D892" s="16" t="s">
        <v>3091</v>
      </c>
      <c r="E892" s="16"/>
      <c r="F892" s="17">
        <v>12412.3</v>
      </c>
      <c r="G892" s="78"/>
      <c r="H892" s="17">
        <v>1</v>
      </c>
      <c r="I892" s="24"/>
    </row>
    <row r="893" spans="1:9" ht="47.25" outlineLevel="2" x14ac:dyDescent="0.25">
      <c r="A893" s="74" t="str">
        <f t="shared" si="43"/>
        <v>12.1.9.</v>
      </c>
      <c r="B893" s="50" t="s">
        <v>3588</v>
      </c>
      <c r="C893" s="16" t="s">
        <v>763</v>
      </c>
      <c r="D893" s="16" t="s">
        <v>3091</v>
      </c>
      <c r="E893" s="16"/>
      <c r="F893" s="19"/>
      <c r="G893" s="77" t="s">
        <v>1688</v>
      </c>
      <c r="H893" s="17">
        <v>1</v>
      </c>
      <c r="I893" s="13"/>
    </row>
    <row r="894" spans="1:9" ht="15.75" outlineLevel="1" x14ac:dyDescent="0.25">
      <c r="A894" s="74" t="s">
        <v>3656</v>
      </c>
      <c r="B894" s="49" t="s">
        <v>7</v>
      </c>
      <c r="C894" s="14"/>
      <c r="D894" s="14"/>
      <c r="E894" s="14"/>
      <c r="F894" s="15">
        <v>2431150.2200000002</v>
      </c>
      <c r="G894" s="11"/>
      <c r="I894" s="13"/>
    </row>
    <row r="895" spans="1:9" ht="47.25" outlineLevel="2" x14ac:dyDescent="0.25">
      <c r="A895" s="74" t="str">
        <f>"12.2."&amp;ROW(A1)&amp;"."</f>
        <v>12.2.1.</v>
      </c>
      <c r="B895" s="50" t="s">
        <v>3340</v>
      </c>
      <c r="C895" s="16" t="s">
        <v>764</v>
      </c>
      <c r="D895" s="16" t="s">
        <v>3091</v>
      </c>
      <c r="E895" s="16"/>
      <c r="F895" s="17">
        <v>743780.63</v>
      </c>
      <c r="G895" s="11"/>
      <c r="H895" s="17">
        <v>1</v>
      </c>
      <c r="I895" s="13"/>
    </row>
    <row r="896" spans="1:9" ht="47.25" outlineLevel="2" x14ac:dyDescent="0.25">
      <c r="A896" s="74" t="str">
        <f>"12.2."&amp;ROW(A2)&amp;"."</f>
        <v>12.2.2.</v>
      </c>
      <c r="B896" s="50" t="s">
        <v>3341</v>
      </c>
      <c r="C896" s="16" t="s">
        <v>765</v>
      </c>
      <c r="D896" s="16" t="s">
        <v>3091</v>
      </c>
      <c r="E896" s="16"/>
      <c r="F896" s="17">
        <v>528846.74</v>
      </c>
      <c r="G896" s="11"/>
      <c r="H896" s="17">
        <v>1</v>
      </c>
      <c r="I896" s="13"/>
    </row>
    <row r="897" spans="1:9" ht="47.25" outlineLevel="2" x14ac:dyDescent="0.25">
      <c r="A897" s="74" t="str">
        <f>"12.2."&amp;ROW(A3)&amp;"."</f>
        <v>12.2.3.</v>
      </c>
      <c r="B897" s="50" t="s">
        <v>3342</v>
      </c>
      <c r="C897" s="16" t="s">
        <v>766</v>
      </c>
      <c r="D897" s="16" t="s">
        <v>3091</v>
      </c>
      <c r="E897" s="16"/>
      <c r="F897" s="19"/>
      <c r="G897" s="11"/>
      <c r="H897" s="17">
        <v>1</v>
      </c>
      <c r="I897" s="13"/>
    </row>
    <row r="898" spans="1:9" ht="47.25" outlineLevel="2" x14ac:dyDescent="0.25">
      <c r="A898" s="74" t="str">
        <f>"12.2."&amp;ROW(A4)&amp;"."</f>
        <v>12.2.4.</v>
      </c>
      <c r="B898" s="50" t="s">
        <v>767</v>
      </c>
      <c r="C898" s="16" t="s">
        <v>768</v>
      </c>
      <c r="D898" s="16" t="s">
        <v>3091</v>
      </c>
      <c r="E898" s="16"/>
      <c r="F898" s="19"/>
      <c r="G898" s="11"/>
      <c r="H898" s="17">
        <v>1</v>
      </c>
      <c r="I898" s="13"/>
    </row>
    <row r="899" spans="1:9" ht="47.25" outlineLevel="2" x14ac:dyDescent="0.25">
      <c r="A899" s="74" t="str">
        <f>"12.2."&amp;ROW(A5)&amp;"."</f>
        <v>12.2.5.</v>
      </c>
      <c r="B899" s="50" t="s">
        <v>3343</v>
      </c>
      <c r="C899" s="16" t="s">
        <v>769</v>
      </c>
      <c r="D899" s="16" t="s">
        <v>3091</v>
      </c>
      <c r="E899" s="16"/>
      <c r="F899" s="17">
        <v>31796.12</v>
      </c>
      <c r="G899" s="11"/>
      <c r="H899" s="17">
        <v>1</v>
      </c>
      <c r="I899" s="13"/>
    </row>
    <row r="900" spans="1:9" ht="47.25" outlineLevel="2" x14ac:dyDescent="0.25">
      <c r="A900" s="74" t="str">
        <f t="shared" ref="A900:A908" si="44">"12.2."&amp;ROW(A8)&amp;"."</f>
        <v>12.2.8.</v>
      </c>
      <c r="B900" s="50" t="s">
        <v>770</v>
      </c>
      <c r="C900" s="16" t="s">
        <v>771</v>
      </c>
      <c r="D900" s="16" t="s">
        <v>3091</v>
      </c>
      <c r="E900" s="16"/>
      <c r="F900" s="19"/>
      <c r="G900" s="11"/>
      <c r="H900" s="17">
        <v>1</v>
      </c>
      <c r="I900" s="13"/>
    </row>
    <row r="901" spans="1:9" ht="47.25" outlineLevel="2" x14ac:dyDescent="0.25">
      <c r="A901" s="74" t="str">
        <f t="shared" si="44"/>
        <v>12.2.9.</v>
      </c>
      <c r="B901" s="50" t="s">
        <v>772</v>
      </c>
      <c r="C901" s="16" t="s">
        <v>773</v>
      </c>
      <c r="D901" s="16" t="s">
        <v>3091</v>
      </c>
      <c r="E901" s="16"/>
      <c r="F901" s="19"/>
      <c r="G901" s="11"/>
      <c r="H901" s="17">
        <v>1</v>
      </c>
      <c r="I901" s="13"/>
    </row>
    <row r="902" spans="1:9" ht="47.25" outlineLevel="2" x14ac:dyDescent="0.25">
      <c r="A902" s="74" t="str">
        <f t="shared" si="44"/>
        <v>12.2.10.</v>
      </c>
      <c r="B902" s="50" t="s">
        <v>772</v>
      </c>
      <c r="C902" s="16" t="s">
        <v>774</v>
      </c>
      <c r="D902" s="16" t="s">
        <v>3091</v>
      </c>
      <c r="E902" s="16"/>
      <c r="F902" s="19"/>
      <c r="G902" s="11"/>
      <c r="H902" s="17">
        <v>1</v>
      </c>
      <c r="I902" s="13"/>
    </row>
    <row r="903" spans="1:9" ht="47.25" outlineLevel="2" x14ac:dyDescent="0.25">
      <c r="A903" s="74" t="str">
        <f t="shared" si="44"/>
        <v>12.2.11.</v>
      </c>
      <c r="B903" s="50" t="s">
        <v>772</v>
      </c>
      <c r="C903" s="16" t="s">
        <v>775</v>
      </c>
      <c r="D903" s="16" t="s">
        <v>3091</v>
      </c>
      <c r="E903" s="16"/>
      <c r="F903" s="19"/>
      <c r="G903" s="11"/>
      <c r="H903" s="17">
        <v>1</v>
      </c>
      <c r="I903" s="13"/>
    </row>
    <row r="904" spans="1:9" ht="47.25" outlineLevel="2" x14ac:dyDescent="0.25">
      <c r="A904" s="74" t="str">
        <f t="shared" si="44"/>
        <v>12.2.12.</v>
      </c>
      <c r="B904" s="50" t="s">
        <v>772</v>
      </c>
      <c r="C904" s="16" t="s">
        <v>776</v>
      </c>
      <c r="D904" s="16" t="s">
        <v>3091</v>
      </c>
      <c r="E904" s="16"/>
      <c r="F904" s="19"/>
      <c r="G904" s="11"/>
      <c r="H904" s="17">
        <v>1</v>
      </c>
      <c r="I904" s="13"/>
    </row>
    <row r="905" spans="1:9" ht="47.25" outlineLevel="2" x14ac:dyDescent="0.25">
      <c r="A905" s="74" t="str">
        <f t="shared" si="44"/>
        <v>12.2.13.</v>
      </c>
      <c r="B905" s="50" t="s">
        <v>772</v>
      </c>
      <c r="C905" s="16" t="s">
        <v>777</v>
      </c>
      <c r="D905" s="16" t="s">
        <v>3091</v>
      </c>
      <c r="E905" s="16"/>
      <c r="F905" s="19"/>
      <c r="G905" s="11"/>
      <c r="H905" s="17">
        <v>1</v>
      </c>
      <c r="I905" s="13"/>
    </row>
    <row r="906" spans="1:9" ht="47.25" outlineLevel="2" x14ac:dyDescent="0.25">
      <c r="A906" s="74" t="str">
        <f t="shared" si="44"/>
        <v>12.2.14.</v>
      </c>
      <c r="B906" s="50" t="s">
        <v>778</v>
      </c>
      <c r="C906" s="16" t="s">
        <v>779</v>
      </c>
      <c r="D906" s="16" t="s">
        <v>3091</v>
      </c>
      <c r="E906" s="16"/>
      <c r="F906" s="17">
        <v>47552.91</v>
      </c>
      <c r="G906" s="11"/>
      <c r="H906" s="17">
        <v>1</v>
      </c>
      <c r="I906" s="13"/>
    </row>
    <row r="907" spans="1:9" ht="47.25" outlineLevel="2" x14ac:dyDescent="0.25">
      <c r="A907" s="74" t="str">
        <f t="shared" si="44"/>
        <v>12.2.15.</v>
      </c>
      <c r="B907" s="50" t="s">
        <v>780</v>
      </c>
      <c r="C907" s="16" t="s">
        <v>781</v>
      </c>
      <c r="D907" s="16" t="s">
        <v>3091</v>
      </c>
      <c r="E907" s="16"/>
      <c r="F907" s="19"/>
      <c r="G907" s="11"/>
      <c r="H907" s="17">
        <v>1</v>
      </c>
      <c r="I907" s="13"/>
    </row>
    <row r="908" spans="1:9" ht="47.25" outlineLevel="2" x14ac:dyDescent="0.25">
      <c r="A908" s="74" t="str">
        <f t="shared" si="44"/>
        <v>12.2.16.</v>
      </c>
      <c r="B908" s="50" t="s">
        <v>782</v>
      </c>
      <c r="C908" s="16" t="s">
        <v>783</v>
      </c>
      <c r="D908" s="16" t="s">
        <v>3091</v>
      </c>
      <c r="E908" s="16"/>
      <c r="F908" s="19"/>
      <c r="G908" s="11"/>
      <c r="H908" s="17">
        <v>1</v>
      </c>
      <c r="I908" s="13"/>
    </row>
    <row r="909" spans="1:9" ht="47.25" outlineLevel="2" x14ac:dyDescent="0.25">
      <c r="A909" s="74" t="str">
        <f t="shared" ref="A909:A948" si="45">"12.2."&amp;ROW(A17)&amp;"."</f>
        <v>12.2.17.</v>
      </c>
      <c r="B909" s="50" t="s">
        <v>782</v>
      </c>
      <c r="C909" s="16" t="s">
        <v>784</v>
      </c>
      <c r="D909" s="16" t="s">
        <v>3091</v>
      </c>
      <c r="E909" s="16"/>
      <c r="F909" s="19"/>
      <c r="G909" s="11"/>
      <c r="H909" s="17">
        <v>1</v>
      </c>
      <c r="I909" s="13"/>
    </row>
    <row r="910" spans="1:9" ht="47.25" outlineLevel="2" x14ac:dyDescent="0.25">
      <c r="A910" s="74" t="str">
        <f t="shared" si="45"/>
        <v>12.2.18.</v>
      </c>
      <c r="B910" s="50" t="s">
        <v>782</v>
      </c>
      <c r="C910" s="16" t="s">
        <v>785</v>
      </c>
      <c r="D910" s="16" t="s">
        <v>3091</v>
      </c>
      <c r="E910" s="16"/>
      <c r="F910" s="19"/>
      <c r="G910" s="11"/>
      <c r="H910" s="17">
        <v>1</v>
      </c>
      <c r="I910" s="13"/>
    </row>
    <row r="911" spans="1:9" ht="47.25" outlineLevel="2" x14ac:dyDescent="0.25">
      <c r="A911" s="74" t="str">
        <f t="shared" si="45"/>
        <v>12.2.19.</v>
      </c>
      <c r="B911" s="50" t="s">
        <v>786</v>
      </c>
      <c r="C911" s="16" t="s">
        <v>787</v>
      </c>
      <c r="D911" s="16" t="s">
        <v>3091</v>
      </c>
      <c r="E911" s="16"/>
      <c r="F911" s="19"/>
      <c r="G911" s="11"/>
      <c r="H911" s="17">
        <v>1</v>
      </c>
      <c r="I911" s="13"/>
    </row>
    <row r="912" spans="1:9" ht="47.25" outlineLevel="2" x14ac:dyDescent="0.25">
      <c r="A912" s="74" t="str">
        <f t="shared" si="45"/>
        <v>12.2.20.</v>
      </c>
      <c r="B912" s="50" t="s">
        <v>788</v>
      </c>
      <c r="C912" s="16" t="s">
        <v>789</v>
      </c>
      <c r="D912" s="16" t="s">
        <v>3091</v>
      </c>
      <c r="E912" s="16"/>
      <c r="F912" s="19"/>
      <c r="G912" s="11"/>
      <c r="H912" s="17">
        <v>1</v>
      </c>
      <c r="I912" s="13"/>
    </row>
    <row r="913" spans="1:9" ht="47.25" outlineLevel="2" x14ac:dyDescent="0.25">
      <c r="A913" s="74" t="str">
        <f t="shared" si="45"/>
        <v>12.2.21.</v>
      </c>
      <c r="B913" s="50" t="s">
        <v>3344</v>
      </c>
      <c r="C913" s="16" t="s">
        <v>790</v>
      </c>
      <c r="D913" s="16" t="s">
        <v>3091</v>
      </c>
      <c r="E913" s="16"/>
      <c r="F913" s="19"/>
      <c r="G913" s="11"/>
      <c r="H913" s="17">
        <v>1</v>
      </c>
      <c r="I913" s="13"/>
    </row>
    <row r="914" spans="1:9" ht="47.25" outlineLevel="2" x14ac:dyDescent="0.25">
      <c r="A914" s="74" t="str">
        <f t="shared" si="45"/>
        <v>12.2.22.</v>
      </c>
      <c r="B914" s="50" t="s">
        <v>791</v>
      </c>
      <c r="C914" s="16" t="s">
        <v>792</v>
      </c>
      <c r="D914" s="16" t="s">
        <v>3091</v>
      </c>
      <c r="E914" s="16"/>
      <c r="F914" s="19"/>
      <c r="G914" s="11"/>
      <c r="H914" s="17">
        <v>1</v>
      </c>
      <c r="I914" s="13"/>
    </row>
    <row r="915" spans="1:9" ht="47.25" outlineLevel="2" x14ac:dyDescent="0.25">
      <c r="A915" s="74" t="str">
        <f t="shared" si="45"/>
        <v>12.2.23.</v>
      </c>
      <c r="B915" s="50" t="s">
        <v>3345</v>
      </c>
      <c r="C915" s="16" t="s">
        <v>793</v>
      </c>
      <c r="D915" s="16" t="s">
        <v>3091</v>
      </c>
      <c r="E915" s="16"/>
      <c r="F915" s="19"/>
      <c r="G915" s="11"/>
      <c r="H915" s="17">
        <v>1</v>
      </c>
      <c r="I915" s="13"/>
    </row>
    <row r="916" spans="1:9" ht="47.25" outlineLevel="2" x14ac:dyDescent="0.25">
      <c r="A916" s="74" t="str">
        <f t="shared" si="45"/>
        <v>12.2.24.</v>
      </c>
      <c r="B916" s="50" t="s">
        <v>794</v>
      </c>
      <c r="C916" s="16" t="s">
        <v>795</v>
      </c>
      <c r="D916" s="16" t="s">
        <v>3091</v>
      </c>
      <c r="E916" s="16"/>
      <c r="F916" s="19"/>
      <c r="G916" s="11"/>
      <c r="H916" s="17">
        <v>1</v>
      </c>
      <c r="I916" s="13"/>
    </row>
    <row r="917" spans="1:9" ht="47.25" outlineLevel="2" x14ac:dyDescent="0.25">
      <c r="A917" s="74" t="str">
        <f t="shared" si="45"/>
        <v>12.2.25.</v>
      </c>
      <c r="B917" s="50" t="s">
        <v>794</v>
      </c>
      <c r="C917" s="16" t="s">
        <v>796</v>
      </c>
      <c r="D917" s="16" t="s">
        <v>3091</v>
      </c>
      <c r="E917" s="16"/>
      <c r="F917" s="19"/>
      <c r="G917" s="11"/>
      <c r="H917" s="17">
        <v>1</v>
      </c>
      <c r="I917" s="13"/>
    </row>
    <row r="918" spans="1:9" ht="47.25" outlineLevel="2" x14ac:dyDescent="0.25">
      <c r="A918" s="74" t="str">
        <f t="shared" si="45"/>
        <v>12.2.26.</v>
      </c>
      <c r="B918" s="50" t="s">
        <v>794</v>
      </c>
      <c r="C918" s="16" t="s">
        <v>797</v>
      </c>
      <c r="D918" s="16" t="s">
        <v>3091</v>
      </c>
      <c r="E918" s="16"/>
      <c r="F918" s="19"/>
      <c r="G918" s="11"/>
      <c r="H918" s="17">
        <v>1</v>
      </c>
      <c r="I918" s="13"/>
    </row>
    <row r="919" spans="1:9" ht="47.25" outlineLevel="2" x14ac:dyDescent="0.25">
      <c r="A919" s="74" t="str">
        <f t="shared" si="45"/>
        <v>12.2.27.</v>
      </c>
      <c r="B919" s="50" t="s">
        <v>3347</v>
      </c>
      <c r="C919" s="16" t="s">
        <v>798</v>
      </c>
      <c r="D919" s="16" t="s">
        <v>3091</v>
      </c>
      <c r="E919" s="16"/>
      <c r="F919" s="19"/>
      <c r="G919" s="11"/>
      <c r="H919" s="17">
        <v>1</v>
      </c>
      <c r="I919" s="13"/>
    </row>
    <row r="920" spans="1:9" ht="47.25" outlineLevel="2" x14ac:dyDescent="0.25">
      <c r="A920" s="74" t="str">
        <f t="shared" si="45"/>
        <v>12.2.28.</v>
      </c>
      <c r="B920" s="50" t="s">
        <v>3346</v>
      </c>
      <c r="C920" s="16" t="s">
        <v>799</v>
      </c>
      <c r="D920" s="16" t="s">
        <v>3091</v>
      </c>
      <c r="E920" s="16"/>
      <c r="F920" s="19"/>
      <c r="G920" s="11"/>
      <c r="H920" s="17">
        <v>1</v>
      </c>
      <c r="I920" s="13"/>
    </row>
    <row r="921" spans="1:9" ht="47.25" outlineLevel="2" x14ac:dyDescent="0.25">
      <c r="A921" s="74" t="str">
        <f t="shared" si="45"/>
        <v>12.2.29.</v>
      </c>
      <c r="B921" s="50" t="s">
        <v>3348</v>
      </c>
      <c r="C921" s="16" t="s">
        <v>800</v>
      </c>
      <c r="D921" s="16" t="s">
        <v>3091</v>
      </c>
      <c r="E921" s="16"/>
      <c r="F921" s="17">
        <v>52184.17</v>
      </c>
      <c r="G921" s="11"/>
      <c r="H921" s="17">
        <v>1</v>
      </c>
      <c r="I921" s="13"/>
    </row>
    <row r="922" spans="1:9" ht="47.25" outlineLevel="2" x14ac:dyDescent="0.25">
      <c r="A922" s="74" t="str">
        <f t="shared" si="45"/>
        <v>12.2.30.</v>
      </c>
      <c r="B922" s="50" t="s">
        <v>801</v>
      </c>
      <c r="C922" s="16" t="s">
        <v>802</v>
      </c>
      <c r="D922" s="16" t="s">
        <v>3091</v>
      </c>
      <c r="E922" s="16"/>
      <c r="F922" s="19"/>
      <c r="G922" s="11"/>
      <c r="H922" s="17">
        <v>1</v>
      </c>
      <c r="I922" s="13"/>
    </row>
    <row r="923" spans="1:9" ht="47.25" outlineLevel="2" x14ac:dyDescent="0.25">
      <c r="A923" s="74" t="str">
        <f t="shared" si="45"/>
        <v>12.2.31.</v>
      </c>
      <c r="B923" s="50" t="s">
        <v>3350</v>
      </c>
      <c r="C923" s="16" t="s">
        <v>803</v>
      </c>
      <c r="D923" s="16" t="s">
        <v>3091</v>
      </c>
      <c r="E923" s="16"/>
      <c r="F923" s="17">
        <v>89651.98</v>
      </c>
      <c r="G923" s="11"/>
      <c r="H923" s="17">
        <v>1</v>
      </c>
      <c r="I923" s="13"/>
    </row>
    <row r="924" spans="1:9" ht="47.25" outlineLevel="2" x14ac:dyDescent="0.25">
      <c r="A924" s="74" t="str">
        <f t="shared" si="45"/>
        <v>12.2.32.</v>
      </c>
      <c r="B924" s="50" t="s">
        <v>3349</v>
      </c>
      <c r="C924" s="16" t="s">
        <v>804</v>
      </c>
      <c r="D924" s="16" t="s">
        <v>3091</v>
      </c>
      <c r="E924" s="16"/>
      <c r="F924" s="19"/>
      <c r="G924" s="11"/>
      <c r="H924" s="17">
        <v>1</v>
      </c>
      <c r="I924" s="13"/>
    </row>
    <row r="925" spans="1:9" ht="47.25" outlineLevel="2" x14ac:dyDescent="0.25">
      <c r="A925" s="74" t="str">
        <f t="shared" si="45"/>
        <v>12.2.33.</v>
      </c>
      <c r="B925" s="50" t="s">
        <v>3352</v>
      </c>
      <c r="C925" s="16" t="s">
        <v>805</v>
      </c>
      <c r="D925" s="16" t="s">
        <v>3091</v>
      </c>
      <c r="E925" s="16"/>
      <c r="F925" s="19"/>
      <c r="G925" s="11"/>
      <c r="H925" s="17">
        <v>1</v>
      </c>
      <c r="I925" s="13"/>
    </row>
    <row r="926" spans="1:9" ht="47.25" outlineLevel="2" x14ac:dyDescent="0.25">
      <c r="A926" s="74" t="str">
        <f t="shared" si="45"/>
        <v>12.2.34.</v>
      </c>
      <c r="B926" s="50" t="s">
        <v>3351</v>
      </c>
      <c r="C926" s="16" t="s">
        <v>806</v>
      </c>
      <c r="D926" s="16" t="s">
        <v>3091</v>
      </c>
      <c r="E926" s="16"/>
      <c r="F926" s="17">
        <v>13678.05</v>
      </c>
      <c r="G926" s="11"/>
      <c r="H926" s="17">
        <v>1</v>
      </c>
      <c r="I926" s="13"/>
    </row>
    <row r="927" spans="1:9" ht="47.25" outlineLevel="2" x14ac:dyDescent="0.25">
      <c r="A927" s="74" t="str">
        <f t="shared" si="45"/>
        <v>12.2.35.</v>
      </c>
      <c r="B927" s="50" t="s">
        <v>3353</v>
      </c>
      <c r="C927" s="16" t="s">
        <v>807</v>
      </c>
      <c r="D927" s="16" t="s">
        <v>3091</v>
      </c>
      <c r="E927" s="16"/>
      <c r="F927" s="19"/>
      <c r="G927" s="11"/>
      <c r="H927" s="17">
        <v>1</v>
      </c>
      <c r="I927" s="13"/>
    </row>
    <row r="928" spans="1:9" ht="47.25" outlineLevel="2" x14ac:dyDescent="0.25">
      <c r="A928" s="74" t="str">
        <f t="shared" si="45"/>
        <v>12.2.36.</v>
      </c>
      <c r="B928" s="50" t="s">
        <v>3354</v>
      </c>
      <c r="C928" s="16" t="s">
        <v>808</v>
      </c>
      <c r="D928" s="16" t="s">
        <v>3091</v>
      </c>
      <c r="E928" s="16"/>
      <c r="F928" s="17">
        <v>111654.02</v>
      </c>
      <c r="G928" s="11"/>
      <c r="H928" s="17">
        <v>1</v>
      </c>
      <c r="I928" s="13"/>
    </row>
    <row r="929" spans="1:9" ht="47.25" outlineLevel="2" x14ac:dyDescent="0.25">
      <c r="A929" s="74" t="str">
        <f t="shared" si="45"/>
        <v>12.2.37.</v>
      </c>
      <c r="B929" s="50" t="s">
        <v>3355</v>
      </c>
      <c r="C929" s="16" t="s">
        <v>809</v>
      </c>
      <c r="D929" s="16" t="s">
        <v>3091</v>
      </c>
      <c r="E929" s="16"/>
      <c r="F929" s="17">
        <v>42875.72</v>
      </c>
      <c r="G929" s="11"/>
      <c r="H929" s="17">
        <v>1</v>
      </c>
      <c r="I929" s="13"/>
    </row>
    <row r="930" spans="1:9" ht="47.25" outlineLevel="2" x14ac:dyDescent="0.25">
      <c r="A930" s="74" t="str">
        <f t="shared" si="45"/>
        <v>12.2.38.</v>
      </c>
      <c r="B930" s="50" t="s">
        <v>3356</v>
      </c>
      <c r="C930" s="16" t="s">
        <v>810</v>
      </c>
      <c r="D930" s="16" t="s">
        <v>3091</v>
      </c>
      <c r="E930" s="16"/>
      <c r="F930" s="17">
        <v>140526.9</v>
      </c>
      <c r="G930" s="11"/>
      <c r="H930" s="17">
        <v>1</v>
      </c>
      <c r="I930" s="13"/>
    </row>
    <row r="931" spans="1:9" ht="47.25" outlineLevel="2" x14ac:dyDescent="0.25">
      <c r="A931" s="74" t="str">
        <f t="shared" si="45"/>
        <v>12.2.39.</v>
      </c>
      <c r="B931" s="50" t="s">
        <v>3357</v>
      </c>
      <c r="C931" s="16" t="s">
        <v>811</v>
      </c>
      <c r="D931" s="16" t="s">
        <v>3091</v>
      </c>
      <c r="E931" s="16"/>
      <c r="F931" s="17">
        <v>129862.55</v>
      </c>
      <c r="G931" s="11"/>
      <c r="H931" s="17">
        <v>1</v>
      </c>
      <c r="I931" s="13"/>
    </row>
    <row r="932" spans="1:9" ht="47.25" outlineLevel="2" x14ac:dyDescent="0.25">
      <c r="A932" s="74" t="str">
        <f t="shared" si="45"/>
        <v>12.2.40.</v>
      </c>
      <c r="B932" s="50" t="s">
        <v>3358</v>
      </c>
      <c r="C932" s="16" t="s">
        <v>812</v>
      </c>
      <c r="D932" s="16" t="s">
        <v>3091</v>
      </c>
      <c r="E932" s="16"/>
      <c r="F932" s="17">
        <v>45486.57</v>
      </c>
      <c r="G932" s="11"/>
      <c r="H932" s="17">
        <v>1</v>
      </c>
      <c r="I932" s="13"/>
    </row>
    <row r="933" spans="1:9" ht="47.25" outlineLevel="2" x14ac:dyDescent="0.25">
      <c r="A933" s="74" t="str">
        <f t="shared" si="45"/>
        <v>12.2.41.</v>
      </c>
      <c r="B933" s="50" t="s">
        <v>3358</v>
      </c>
      <c r="C933" s="16" t="s">
        <v>813</v>
      </c>
      <c r="D933" s="16" t="s">
        <v>3091</v>
      </c>
      <c r="E933" s="16"/>
      <c r="F933" s="17">
        <v>45486.57</v>
      </c>
      <c r="G933" s="11"/>
      <c r="H933" s="17">
        <v>1</v>
      </c>
      <c r="I933" s="13"/>
    </row>
    <row r="934" spans="1:9" ht="47.25" outlineLevel="2" x14ac:dyDescent="0.25">
      <c r="A934" s="74" t="str">
        <f t="shared" si="45"/>
        <v>12.2.42.</v>
      </c>
      <c r="B934" s="50" t="s">
        <v>3359</v>
      </c>
      <c r="C934" s="16" t="s">
        <v>814</v>
      </c>
      <c r="D934" s="16" t="s">
        <v>3091</v>
      </c>
      <c r="E934" s="16"/>
      <c r="F934" s="19"/>
      <c r="G934" s="11"/>
      <c r="H934" s="17">
        <v>1</v>
      </c>
      <c r="I934" s="13"/>
    </row>
    <row r="935" spans="1:9" ht="47.25" outlineLevel="2" x14ac:dyDescent="0.25">
      <c r="A935" s="74" t="str">
        <f t="shared" si="45"/>
        <v>12.2.43.</v>
      </c>
      <c r="B935" s="50" t="s">
        <v>3360</v>
      </c>
      <c r="C935" s="16" t="s">
        <v>815</v>
      </c>
      <c r="D935" s="16" t="s">
        <v>3091</v>
      </c>
      <c r="E935" s="16"/>
      <c r="F935" s="19"/>
      <c r="G935" s="11"/>
      <c r="H935" s="17">
        <v>1</v>
      </c>
      <c r="I935" s="13"/>
    </row>
    <row r="936" spans="1:9" ht="47.25" outlineLevel="2" x14ac:dyDescent="0.25">
      <c r="A936" s="74" t="str">
        <f t="shared" si="45"/>
        <v>12.2.44.</v>
      </c>
      <c r="B936" s="50" t="s">
        <v>816</v>
      </c>
      <c r="C936" s="16" t="s">
        <v>817</v>
      </c>
      <c r="D936" s="16" t="s">
        <v>3091</v>
      </c>
      <c r="E936" s="16"/>
      <c r="F936" s="19"/>
      <c r="G936" s="11"/>
      <c r="H936" s="17">
        <v>1</v>
      </c>
      <c r="I936" s="13"/>
    </row>
    <row r="937" spans="1:9" ht="47.25" outlineLevel="2" x14ac:dyDescent="0.25">
      <c r="A937" s="74" t="str">
        <f t="shared" si="45"/>
        <v>12.2.45.</v>
      </c>
      <c r="B937" s="50" t="s">
        <v>3361</v>
      </c>
      <c r="C937" s="16" t="s">
        <v>818</v>
      </c>
      <c r="D937" s="16" t="s">
        <v>3091</v>
      </c>
      <c r="E937" s="16"/>
      <c r="F937" s="17">
        <v>118700.66</v>
      </c>
      <c r="G937" s="11"/>
      <c r="H937" s="17">
        <v>1</v>
      </c>
      <c r="I937" s="13"/>
    </row>
    <row r="938" spans="1:9" ht="47.25" outlineLevel="2" x14ac:dyDescent="0.25">
      <c r="A938" s="74" t="str">
        <f t="shared" si="45"/>
        <v>12.2.46.</v>
      </c>
      <c r="B938" s="50" t="s">
        <v>215</v>
      </c>
      <c r="C938" s="16" t="s">
        <v>819</v>
      </c>
      <c r="D938" s="16" t="s">
        <v>3091</v>
      </c>
      <c r="E938" s="16"/>
      <c r="F938" s="19"/>
      <c r="G938" s="11"/>
      <c r="H938" s="17">
        <v>1</v>
      </c>
      <c r="I938" s="13"/>
    </row>
    <row r="939" spans="1:9" ht="47.25" outlineLevel="2" x14ac:dyDescent="0.25">
      <c r="A939" s="74" t="str">
        <f t="shared" si="45"/>
        <v>12.2.47.</v>
      </c>
      <c r="B939" s="50" t="s">
        <v>820</v>
      </c>
      <c r="C939" s="16" t="s">
        <v>821</v>
      </c>
      <c r="D939" s="16" t="s">
        <v>3091</v>
      </c>
      <c r="E939" s="16"/>
      <c r="F939" s="19"/>
      <c r="G939" s="11"/>
      <c r="H939" s="17">
        <v>1</v>
      </c>
      <c r="I939" s="13"/>
    </row>
    <row r="940" spans="1:9" ht="47.25" outlineLevel="2" x14ac:dyDescent="0.25">
      <c r="A940" s="74" t="str">
        <f t="shared" si="45"/>
        <v>12.2.48.</v>
      </c>
      <c r="B940" s="50" t="s">
        <v>3362</v>
      </c>
      <c r="C940" s="16" t="s">
        <v>822</v>
      </c>
      <c r="D940" s="16" t="s">
        <v>3091</v>
      </c>
      <c r="E940" s="16"/>
      <c r="F940" s="19"/>
      <c r="G940" s="11"/>
      <c r="H940" s="17">
        <v>1</v>
      </c>
      <c r="I940" s="13"/>
    </row>
    <row r="941" spans="1:9" ht="47.25" outlineLevel="2" x14ac:dyDescent="0.25">
      <c r="A941" s="74" t="str">
        <f t="shared" si="45"/>
        <v>12.2.49.</v>
      </c>
      <c r="B941" s="50" t="s">
        <v>3363</v>
      </c>
      <c r="C941" s="16" t="s">
        <v>823</v>
      </c>
      <c r="D941" s="16" t="s">
        <v>3091</v>
      </c>
      <c r="E941" s="16"/>
      <c r="F941" s="19"/>
      <c r="G941" s="11"/>
      <c r="H941" s="17">
        <v>1</v>
      </c>
      <c r="I941" s="13"/>
    </row>
    <row r="942" spans="1:9" ht="47.25" outlineLevel="2" x14ac:dyDescent="0.25">
      <c r="A942" s="74" t="str">
        <f t="shared" si="45"/>
        <v>12.2.50.</v>
      </c>
      <c r="B942" s="50" t="s">
        <v>824</v>
      </c>
      <c r="C942" s="16" t="s">
        <v>825</v>
      </c>
      <c r="D942" s="16" t="s">
        <v>3091</v>
      </c>
      <c r="E942" s="16"/>
      <c r="F942" s="19"/>
      <c r="G942" s="11"/>
      <c r="H942" s="17">
        <v>1</v>
      </c>
      <c r="I942" s="13"/>
    </row>
    <row r="943" spans="1:9" ht="47.25" outlineLevel="2" x14ac:dyDescent="0.25">
      <c r="A943" s="74" t="str">
        <f t="shared" si="45"/>
        <v>12.2.51.</v>
      </c>
      <c r="B943" s="50" t="s">
        <v>824</v>
      </c>
      <c r="C943" s="16" t="s">
        <v>826</v>
      </c>
      <c r="D943" s="16" t="s">
        <v>3091</v>
      </c>
      <c r="E943" s="16"/>
      <c r="F943" s="19"/>
      <c r="G943" s="11"/>
      <c r="H943" s="17">
        <v>1</v>
      </c>
      <c r="I943" s="13"/>
    </row>
    <row r="944" spans="1:9" ht="47.25" outlineLevel="2" x14ac:dyDescent="0.25">
      <c r="A944" s="74" t="str">
        <f t="shared" si="45"/>
        <v>12.2.52.</v>
      </c>
      <c r="B944" s="50" t="s">
        <v>824</v>
      </c>
      <c r="C944" s="16" t="s">
        <v>827</v>
      </c>
      <c r="D944" s="16" t="s">
        <v>3091</v>
      </c>
      <c r="E944" s="16"/>
      <c r="F944" s="19"/>
      <c r="G944" s="11"/>
      <c r="H944" s="17">
        <v>1</v>
      </c>
      <c r="I944" s="13"/>
    </row>
    <row r="945" spans="1:9" ht="47.25" outlineLevel="2" x14ac:dyDescent="0.25">
      <c r="A945" s="74" t="str">
        <f t="shared" si="45"/>
        <v>12.2.53.</v>
      </c>
      <c r="B945" s="50" t="s">
        <v>824</v>
      </c>
      <c r="C945" s="16" t="s">
        <v>828</v>
      </c>
      <c r="D945" s="16" t="s">
        <v>3091</v>
      </c>
      <c r="E945" s="16"/>
      <c r="F945" s="19"/>
      <c r="G945" s="11"/>
      <c r="H945" s="17">
        <v>1</v>
      </c>
      <c r="I945" s="13"/>
    </row>
    <row r="946" spans="1:9" ht="47.25" outlineLevel="2" x14ac:dyDescent="0.25">
      <c r="A946" s="74" t="str">
        <f t="shared" si="45"/>
        <v>12.2.54.</v>
      </c>
      <c r="B946" s="50" t="s">
        <v>829</v>
      </c>
      <c r="C946" s="16" t="s">
        <v>830</v>
      </c>
      <c r="D946" s="16" t="s">
        <v>3091</v>
      </c>
      <c r="E946" s="16"/>
      <c r="F946" s="19"/>
      <c r="G946" s="11"/>
      <c r="H946" s="17">
        <v>1</v>
      </c>
      <c r="I946" s="13"/>
    </row>
    <row r="947" spans="1:9" ht="47.25" outlineLevel="2" x14ac:dyDescent="0.25">
      <c r="A947" s="74" t="str">
        <f t="shared" si="45"/>
        <v>12.2.55.</v>
      </c>
      <c r="B947" s="50" t="s">
        <v>831</v>
      </c>
      <c r="C947" s="16" t="s">
        <v>832</v>
      </c>
      <c r="D947" s="16" t="s">
        <v>3091</v>
      </c>
      <c r="E947" s="16"/>
      <c r="F947" s="19"/>
      <c r="G947" s="11"/>
      <c r="H947" s="17">
        <v>1</v>
      </c>
      <c r="I947" s="13"/>
    </row>
    <row r="948" spans="1:9" ht="47.25" outlineLevel="2" x14ac:dyDescent="0.25">
      <c r="A948" s="74" t="str">
        <f t="shared" si="45"/>
        <v>12.2.56.</v>
      </c>
      <c r="B948" s="50" t="s">
        <v>3364</v>
      </c>
      <c r="C948" s="16" t="s">
        <v>833</v>
      </c>
      <c r="D948" s="16" t="s">
        <v>3091</v>
      </c>
      <c r="E948" s="16"/>
      <c r="F948" s="17">
        <v>289066.63</v>
      </c>
      <c r="G948" s="11"/>
      <c r="H948" s="17">
        <v>1</v>
      </c>
      <c r="I948" s="13"/>
    </row>
    <row r="949" spans="1:9" ht="15.75" outlineLevel="1" x14ac:dyDescent="0.25">
      <c r="A949" s="74" t="s">
        <v>3657</v>
      </c>
      <c r="B949" s="49" t="s">
        <v>104</v>
      </c>
      <c r="C949" s="14"/>
      <c r="D949" s="16"/>
      <c r="E949" s="14"/>
      <c r="F949" s="15">
        <v>420321.74</v>
      </c>
      <c r="G949" s="11"/>
      <c r="I949" s="13"/>
    </row>
    <row r="950" spans="1:9" ht="47.25" outlineLevel="2" x14ac:dyDescent="0.25">
      <c r="A950" s="74" t="str">
        <f>"12.3."&amp;ROW(A1)&amp;"."</f>
        <v>12.3.1.</v>
      </c>
      <c r="B950" s="50" t="s">
        <v>834</v>
      </c>
      <c r="C950" s="16" t="s">
        <v>835</v>
      </c>
      <c r="D950" s="16" t="s">
        <v>3091</v>
      </c>
      <c r="E950" s="16"/>
      <c r="F950" s="17">
        <v>420321.74</v>
      </c>
      <c r="G950" s="11"/>
      <c r="H950" s="17">
        <v>1</v>
      </c>
      <c r="I950" s="13"/>
    </row>
    <row r="951" spans="1:9" ht="15.75" outlineLevel="1" x14ac:dyDescent="0.25">
      <c r="A951" s="74" t="s">
        <v>3658</v>
      </c>
      <c r="B951" s="49" t="s">
        <v>43</v>
      </c>
      <c r="C951" s="14"/>
      <c r="D951" s="16"/>
      <c r="E951" s="14"/>
      <c r="F951" s="18"/>
      <c r="G951" s="11"/>
      <c r="I951" s="13"/>
    </row>
    <row r="952" spans="1:9" ht="47.25" outlineLevel="2" x14ac:dyDescent="0.25">
      <c r="A952" s="74" t="str">
        <f>"12.4."&amp;ROW(A1)&amp;"."</f>
        <v>12.4.1.</v>
      </c>
      <c r="B952" s="50" t="s">
        <v>836</v>
      </c>
      <c r="C952" s="16" t="s">
        <v>837</v>
      </c>
      <c r="D952" s="16" t="s">
        <v>3091</v>
      </c>
      <c r="E952" s="16"/>
      <c r="F952" s="19"/>
      <c r="G952" s="11"/>
      <c r="H952" s="17">
        <v>1</v>
      </c>
      <c r="I952" s="13"/>
    </row>
    <row r="953" spans="1:9" ht="15.75" outlineLevel="1" x14ac:dyDescent="0.25">
      <c r="A953" s="74" t="s">
        <v>3659</v>
      </c>
      <c r="B953" s="49" t="s">
        <v>58</v>
      </c>
      <c r="C953" s="14"/>
      <c r="D953" s="16"/>
      <c r="E953" s="14"/>
      <c r="F953" s="15">
        <v>16000196.18</v>
      </c>
      <c r="G953" s="11"/>
      <c r="I953" s="13"/>
    </row>
    <row r="954" spans="1:9" ht="47.25" outlineLevel="2" x14ac:dyDescent="0.25">
      <c r="A954" s="74" t="str">
        <f>"12.5."&amp;ROW(A1)&amp;"."</f>
        <v>12.5.1.</v>
      </c>
      <c r="B954" s="50" t="s">
        <v>838</v>
      </c>
      <c r="C954" s="16" t="s">
        <v>839</v>
      </c>
      <c r="D954" s="16" t="s">
        <v>3091</v>
      </c>
      <c r="E954" s="16"/>
      <c r="F954" s="19"/>
      <c r="G954" s="77" t="s">
        <v>1687</v>
      </c>
      <c r="H954" s="17">
        <v>1</v>
      </c>
      <c r="I954" s="13"/>
    </row>
    <row r="955" spans="1:9" ht="47.25" outlineLevel="2" x14ac:dyDescent="0.25">
      <c r="A955" s="74" t="str">
        <f>"12.5."&amp;ROW(A2)&amp;"."</f>
        <v>12.5.2.</v>
      </c>
      <c r="B955" s="50" t="s">
        <v>3365</v>
      </c>
      <c r="C955" s="16" t="s">
        <v>840</v>
      </c>
      <c r="D955" s="16" t="s">
        <v>3091</v>
      </c>
      <c r="E955" s="16"/>
      <c r="F955" s="19"/>
      <c r="G955" s="78"/>
      <c r="H955" s="17">
        <v>1</v>
      </c>
      <c r="I955" s="13"/>
    </row>
    <row r="956" spans="1:9" ht="47.25" outlineLevel="2" x14ac:dyDescent="0.25">
      <c r="A956" s="74" t="str">
        <f>"12.5."&amp;ROW(A3)&amp;"."</f>
        <v>12.5.3.</v>
      </c>
      <c r="B956" s="50" t="s">
        <v>3365</v>
      </c>
      <c r="C956" s="16" t="s">
        <v>841</v>
      </c>
      <c r="D956" s="16" t="s">
        <v>3091</v>
      </c>
      <c r="E956" s="16"/>
      <c r="F956" s="19"/>
      <c r="G956" s="78"/>
      <c r="H956" s="17">
        <v>1</v>
      </c>
      <c r="I956" s="13"/>
    </row>
    <row r="957" spans="1:9" ht="47.25" outlineLevel="2" x14ac:dyDescent="0.25">
      <c r="A957" s="74" t="str">
        <f>"12.5."&amp;ROW(A4)&amp;"."</f>
        <v>12.5.4.</v>
      </c>
      <c r="B957" s="50" t="s">
        <v>842</v>
      </c>
      <c r="C957" s="16" t="s">
        <v>843</v>
      </c>
      <c r="D957" s="16" t="s">
        <v>3091</v>
      </c>
      <c r="E957" s="16"/>
      <c r="F957" s="19"/>
      <c r="G957" s="11"/>
      <c r="H957" s="17">
        <v>1</v>
      </c>
      <c r="I957" s="13"/>
    </row>
    <row r="958" spans="1:9" ht="47.25" outlineLevel="2" x14ac:dyDescent="0.25">
      <c r="A958" s="74" t="str">
        <f>"12.5."&amp;ROW(A5)&amp;"."</f>
        <v>12.5.5.</v>
      </c>
      <c r="B958" s="50" t="s">
        <v>3366</v>
      </c>
      <c r="C958" s="16" t="s">
        <v>844</v>
      </c>
      <c r="D958" s="16" t="s">
        <v>3091</v>
      </c>
      <c r="E958" s="16"/>
      <c r="F958" s="19"/>
      <c r="G958" s="77" t="s">
        <v>1697</v>
      </c>
      <c r="H958" s="17">
        <v>1</v>
      </c>
      <c r="I958" s="13"/>
    </row>
    <row r="959" spans="1:9" ht="47.25" outlineLevel="2" x14ac:dyDescent="0.25">
      <c r="A959" s="74" t="str">
        <f t="shared" ref="A959:A964" si="46">"12.5."&amp;ROW(A8)&amp;"."</f>
        <v>12.5.8.</v>
      </c>
      <c r="B959" s="50" t="s">
        <v>845</v>
      </c>
      <c r="C959" s="16" t="s">
        <v>846</v>
      </c>
      <c r="D959" s="16" t="s">
        <v>3091</v>
      </c>
      <c r="E959" s="16"/>
      <c r="F959" s="19"/>
      <c r="G959" s="11"/>
      <c r="H959" s="17">
        <v>1</v>
      </c>
      <c r="I959" s="13"/>
    </row>
    <row r="960" spans="1:9" ht="47.25" outlineLevel="2" x14ac:dyDescent="0.25">
      <c r="A960" s="74" t="str">
        <f t="shared" si="46"/>
        <v>12.5.9.</v>
      </c>
      <c r="B960" s="50" t="s">
        <v>3367</v>
      </c>
      <c r="C960" s="16" t="s">
        <v>847</v>
      </c>
      <c r="D960" s="16" t="s">
        <v>3091</v>
      </c>
      <c r="E960" s="16"/>
      <c r="F960" s="17">
        <v>166641.15</v>
      </c>
      <c r="G960" s="11"/>
      <c r="H960" s="17">
        <v>1</v>
      </c>
      <c r="I960" s="13"/>
    </row>
    <row r="961" spans="1:9" ht="47.25" outlineLevel="2" x14ac:dyDescent="0.25">
      <c r="A961" s="74" t="str">
        <f t="shared" si="46"/>
        <v>12.5.10.</v>
      </c>
      <c r="B961" s="50" t="s">
        <v>848</v>
      </c>
      <c r="C961" s="16" t="s">
        <v>849</v>
      </c>
      <c r="D961" s="16" t="s">
        <v>3091</v>
      </c>
      <c r="E961" s="16"/>
      <c r="F961" s="19"/>
      <c r="G961" s="11"/>
      <c r="H961" s="17">
        <v>1</v>
      </c>
      <c r="I961" s="13"/>
    </row>
    <row r="962" spans="1:9" ht="47.25" outlineLevel="2" x14ac:dyDescent="0.25">
      <c r="A962" s="74" t="str">
        <f t="shared" si="46"/>
        <v>12.5.11.</v>
      </c>
      <c r="B962" s="50" t="s">
        <v>850</v>
      </c>
      <c r="C962" s="16" t="s">
        <v>851</v>
      </c>
      <c r="D962" s="16" t="s">
        <v>3091</v>
      </c>
      <c r="E962" s="16"/>
      <c r="F962" s="19"/>
      <c r="G962" s="77" t="s">
        <v>1687</v>
      </c>
      <c r="H962" s="17">
        <v>1</v>
      </c>
      <c r="I962" s="13"/>
    </row>
    <row r="963" spans="1:9" ht="47.25" outlineLevel="2" x14ac:dyDescent="0.25">
      <c r="A963" s="74" t="str">
        <f t="shared" si="46"/>
        <v>12.5.12.</v>
      </c>
      <c r="B963" s="50" t="s">
        <v>852</v>
      </c>
      <c r="C963" s="16" t="s">
        <v>853</v>
      </c>
      <c r="D963" s="16" t="s">
        <v>3091</v>
      </c>
      <c r="E963" s="16"/>
      <c r="F963" s="19"/>
      <c r="G963" s="77" t="s">
        <v>1687</v>
      </c>
      <c r="H963" s="17">
        <v>1</v>
      </c>
      <c r="I963" s="13"/>
    </row>
    <row r="964" spans="1:9" ht="47.25" outlineLevel="2" x14ac:dyDescent="0.25">
      <c r="A964" s="74" t="str">
        <f t="shared" si="46"/>
        <v>12.5.13.</v>
      </c>
      <c r="B964" s="50" t="s">
        <v>854</v>
      </c>
      <c r="C964" s="16" t="s">
        <v>855</v>
      </c>
      <c r="D964" s="16" t="s">
        <v>3091</v>
      </c>
      <c r="E964" s="16"/>
      <c r="F964" s="17">
        <v>15833555.029999999</v>
      </c>
      <c r="G964" s="77" t="s">
        <v>1687</v>
      </c>
      <c r="H964" s="17">
        <v>1</v>
      </c>
      <c r="I964" s="13"/>
    </row>
    <row r="965" spans="1:9" ht="31.5" outlineLevel="1" x14ac:dyDescent="0.25">
      <c r="A965" s="74" t="s">
        <v>3660</v>
      </c>
      <c r="B965" s="49" t="s">
        <v>3082</v>
      </c>
      <c r="C965" s="16"/>
      <c r="D965" s="16"/>
      <c r="E965" s="14"/>
      <c r="F965" s="14"/>
      <c r="G965" s="11"/>
      <c r="I965" s="13"/>
    </row>
    <row r="966" spans="1:9" ht="47.25" outlineLevel="2" x14ac:dyDescent="0.25">
      <c r="A966" s="74" t="str">
        <f>"12.6."&amp;ROW(A1)&amp;"."</f>
        <v>12.6.1.</v>
      </c>
      <c r="B966" s="50" t="s">
        <v>2310</v>
      </c>
      <c r="C966" s="16" t="s">
        <v>2311</v>
      </c>
      <c r="D966" s="16" t="s">
        <v>3091</v>
      </c>
      <c r="E966" s="16" t="s">
        <v>3278</v>
      </c>
      <c r="F966" s="14"/>
      <c r="G966" s="11"/>
      <c r="H966" s="17">
        <v>5</v>
      </c>
      <c r="I966" s="13"/>
    </row>
    <row r="967" spans="1:9" ht="47.25" outlineLevel="2" x14ac:dyDescent="0.25">
      <c r="A967" s="74" t="str">
        <f>"12.6."&amp;ROW(A2)&amp;"."</f>
        <v>12.6.2.</v>
      </c>
      <c r="B967" s="50" t="s">
        <v>767</v>
      </c>
      <c r="C967" s="16" t="s">
        <v>2312</v>
      </c>
      <c r="D967" s="16" t="s">
        <v>3091</v>
      </c>
      <c r="E967" s="16" t="s">
        <v>3337</v>
      </c>
      <c r="F967" s="14"/>
      <c r="G967" s="11"/>
      <c r="H967" s="17">
        <v>1</v>
      </c>
      <c r="I967" s="13"/>
    </row>
    <row r="968" spans="1:9" ht="47.25" outlineLevel="2" x14ac:dyDescent="0.25">
      <c r="A968" s="74" t="str">
        <f>"12.6."&amp;ROW(A3)&amp;"."</f>
        <v>12.6.3.</v>
      </c>
      <c r="B968" s="50" t="s">
        <v>1762</v>
      </c>
      <c r="C968" s="16" t="s">
        <v>1763</v>
      </c>
      <c r="D968" s="16" t="s">
        <v>3091</v>
      </c>
      <c r="E968" s="16" t="s">
        <v>3278</v>
      </c>
      <c r="F968" s="14"/>
      <c r="G968" s="11"/>
      <c r="H968" s="17">
        <v>2</v>
      </c>
      <c r="I968" s="13"/>
    </row>
    <row r="969" spans="1:9" ht="47.25" outlineLevel="2" x14ac:dyDescent="0.25">
      <c r="A969" s="74" t="str">
        <f>"12.6."&amp;ROW(A4)&amp;"."</f>
        <v>12.6.4.</v>
      </c>
      <c r="B969" s="50" t="s">
        <v>2012</v>
      </c>
      <c r="C969" s="16" t="s">
        <v>2013</v>
      </c>
      <c r="D969" s="16" t="s">
        <v>3091</v>
      </c>
      <c r="E969" s="16" t="s">
        <v>3278</v>
      </c>
      <c r="F969" s="14"/>
      <c r="G969" s="11"/>
      <c r="H969" s="17">
        <v>1</v>
      </c>
      <c r="I969" s="13"/>
    </row>
    <row r="970" spans="1:9" ht="47.25" outlineLevel="2" x14ac:dyDescent="0.25">
      <c r="A970" s="74" t="str">
        <f>"12.6."&amp;ROW(A5)&amp;"."</f>
        <v>12.6.5.</v>
      </c>
      <c r="B970" s="50" t="s">
        <v>3374</v>
      </c>
      <c r="C970" s="16" t="s">
        <v>2313</v>
      </c>
      <c r="D970" s="16" t="s">
        <v>3091</v>
      </c>
      <c r="E970" s="16" t="s">
        <v>3337</v>
      </c>
      <c r="F970" s="14"/>
      <c r="G970" s="11"/>
      <c r="H970" s="17">
        <v>1</v>
      </c>
      <c r="I970" s="13"/>
    </row>
    <row r="971" spans="1:9" ht="47.25" outlineLevel="2" x14ac:dyDescent="0.25">
      <c r="A971" s="74" t="str">
        <f t="shared" ref="A971:A979" si="47">"12.6."&amp;ROW(A8)&amp;"."</f>
        <v>12.6.8.</v>
      </c>
      <c r="B971" s="50" t="s">
        <v>2314</v>
      </c>
      <c r="C971" s="16" t="s">
        <v>2315</v>
      </c>
      <c r="D971" s="16" t="s">
        <v>3091</v>
      </c>
      <c r="E971" s="16" t="s">
        <v>3278</v>
      </c>
      <c r="F971" s="14"/>
      <c r="G971" s="11"/>
      <c r="H971" s="17">
        <v>2</v>
      </c>
      <c r="I971" s="13"/>
    </row>
    <row r="972" spans="1:9" ht="47.25" outlineLevel="2" x14ac:dyDescent="0.25">
      <c r="A972" s="74" t="str">
        <f t="shared" si="47"/>
        <v>12.6.9.</v>
      </c>
      <c r="B972" s="50" t="s">
        <v>772</v>
      </c>
      <c r="C972" s="16" t="s">
        <v>2316</v>
      </c>
      <c r="D972" s="16" t="s">
        <v>3091</v>
      </c>
      <c r="E972" s="16" t="s">
        <v>3278</v>
      </c>
      <c r="F972" s="14"/>
      <c r="G972" s="11"/>
      <c r="H972" s="17">
        <v>4</v>
      </c>
      <c r="I972" s="13"/>
    </row>
    <row r="973" spans="1:9" ht="47.25" outlineLevel="2" x14ac:dyDescent="0.25">
      <c r="A973" s="74" t="str">
        <f t="shared" si="47"/>
        <v>12.6.10.</v>
      </c>
      <c r="B973" s="50" t="s">
        <v>2317</v>
      </c>
      <c r="C973" s="16" t="s">
        <v>2318</v>
      </c>
      <c r="D973" s="16" t="s">
        <v>3091</v>
      </c>
      <c r="E973" s="16" t="s">
        <v>3278</v>
      </c>
      <c r="F973" s="14"/>
      <c r="G973" s="11"/>
      <c r="H973" s="17">
        <v>4</v>
      </c>
      <c r="I973" s="13"/>
    </row>
    <row r="974" spans="1:9" ht="47.25" outlineLevel="2" x14ac:dyDescent="0.25">
      <c r="A974" s="74" t="str">
        <f t="shared" si="47"/>
        <v>12.6.11.</v>
      </c>
      <c r="B974" s="50" t="s">
        <v>2319</v>
      </c>
      <c r="C974" s="16" t="s">
        <v>2320</v>
      </c>
      <c r="D974" s="16" t="s">
        <v>3091</v>
      </c>
      <c r="E974" s="16" t="s">
        <v>3278</v>
      </c>
      <c r="F974" s="14"/>
      <c r="G974" s="11"/>
      <c r="H974" s="17">
        <v>1</v>
      </c>
      <c r="I974" s="13"/>
    </row>
    <row r="975" spans="1:9" ht="47.25" outlineLevel="2" x14ac:dyDescent="0.25">
      <c r="A975" s="74" t="str">
        <f t="shared" si="47"/>
        <v>12.6.12.</v>
      </c>
      <c r="B975" s="50" t="s">
        <v>3373</v>
      </c>
      <c r="C975" s="16" t="s">
        <v>2321</v>
      </c>
      <c r="D975" s="16" t="s">
        <v>3091</v>
      </c>
      <c r="E975" s="16"/>
      <c r="F975" s="14"/>
      <c r="G975" s="11"/>
      <c r="H975" s="17">
        <v>1</v>
      </c>
      <c r="I975" s="13"/>
    </row>
    <row r="976" spans="1:9" ht="47.25" outlineLevel="2" x14ac:dyDescent="0.25">
      <c r="A976" s="74" t="str">
        <f t="shared" si="47"/>
        <v>12.6.13.</v>
      </c>
      <c r="B976" s="50" t="s">
        <v>2322</v>
      </c>
      <c r="C976" s="16" t="s">
        <v>2323</v>
      </c>
      <c r="D976" s="16" t="s">
        <v>3091</v>
      </c>
      <c r="E976" s="16" t="s">
        <v>3278</v>
      </c>
      <c r="F976" s="14"/>
      <c r="G976" s="11"/>
      <c r="H976" s="17">
        <v>1</v>
      </c>
      <c r="I976" s="13"/>
    </row>
    <row r="977" spans="1:9" ht="47.25" outlineLevel="2" x14ac:dyDescent="0.25">
      <c r="A977" s="74" t="str">
        <f t="shared" si="47"/>
        <v>12.6.14.</v>
      </c>
      <c r="B977" s="50" t="s">
        <v>3372</v>
      </c>
      <c r="C977" s="16" t="s">
        <v>2324</v>
      </c>
      <c r="D977" s="16" t="s">
        <v>3091</v>
      </c>
      <c r="E977" s="16" t="s">
        <v>3278</v>
      </c>
      <c r="F977" s="14"/>
      <c r="G977" s="11"/>
      <c r="H977" s="17">
        <v>1</v>
      </c>
      <c r="I977" s="13"/>
    </row>
    <row r="978" spans="1:9" ht="47.25" outlineLevel="2" x14ac:dyDescent="0.25">
      <c r="A978" s="74" t="str">
        <f t="shared" si="47"/>
        <v>12.6.15.</v>
      </c>
      <c r="B978" s="50" t="s">
        <v>2325</v>
      </c>
      <c r="C978" s="16" t="s">
        <v>2326</v>
      </c>
      <c r="D978" s="16" t="s">
        <v>3091</v>
      </c>
      <c r="E978" s="16" t="s">
        <v>3278</v>
      </c>
      <c r="F978" s="14"/>
      <c r="G978" s="11"/>
      <c r="H978" s="17">
        <v>2</v>
      </c>
      <c r="I978" s="13"/>
    </row>
    <row r="979" spans="1:9" ht="47.25" outlineLevel="2" x14ac:dyDescent="0.25">
      <c r="A979" s="74" t="str">
        <f t="shared" si="47"/>
        <v>12.6.16.</v>
      </c>
      <c r="B979" s="50" t="s">
        <v>3371</v>
      </c>
      <c r="C979" s="16" t="s">
        <v>2327</v>
      </c>
      <c r="D979" s="16" t="s">
        <v>3091</v>
      </c>
      <c r="E979" s="16" t="s">
        <v>3278</v>
      </c>
      <c r="F979" s="14"/>
      <c r="G979" s="11"/>
      <c r="H979" s="17">
        <v>1</v>
      </c>
      <c r="I979" s="13"/>
    </row>
    <row r="980" spans="1:9" ht="47.25" outlineLevel="2" x14ac:dyDescent="0.25">
      <c r="A980" s="74" t="str">
        <f t="shared" ref="A980:A1002" si="48">"12.6."&amp;ROW(A17)&amp;"."</f>
        <v>12.6.17.</v>
      </c>
      <c r="B980" s="50" t="s">
        <v>3347</v>
      </c>
      <c r="C980" s="16" t="s">
        <v>2328</v>
      </c>
      <c r="D980" s="16" t="s">
        <v>3091</v>
      </c>
      <c r="E980" s="16" t="s">
        <v>3278</v>
      </c>
      <c r="F980" s="14"/>
      <c r="G980" s="11"/>
      <c r="H980" s="17">
        <v>1</v>
      </c>
      <c r="I980" s="13"/>
    </row>
    <row r="981" spans="1:9" ht="47.25" outlineLevel="2" x14ac:dyDescent="0.25">
      <c r="A981" s="74" t="str">
        <f t="shared" si="48"/>
        <v>12.6.18.</v>
      </c>
      <c r="B981" s="50" t="s">
        <v>3370</v>
      </c>
      <c r="C981" s="16" t="s">
        <v>2329</v>
      </c>
      <c r="D981" s="16" t="s">
        <v>3091</v>
      </c>
      <c r="E981" s="16" t="s">
        <v>3278</v>
      </c>
      <c r="F981" s="14"/>
      <c r="G981" s="11"/>
      <c r="H981" s="17">
        <v>1</v>
      </c>
      <c r="I981" s="13"/>
    </row>
    <row r="982" spans="1:9" ht="47.25" outlineLevel="2" x14ac:dyDescent="0.25">
      <c r="A982" s="74" t="str">
        <f t="shared" si="48"/>
        <v>12.6.19.</v>
      </c>
      <c r="B982" s="50" t="s">
        <v>3369</v>
      </c>
      <c r="C982" s="16" t="s">
        <v>2330</v>
      </c>
      <c r="D982" s="16" t="s">
        <v>3091</v>
      </c>
      <c r="E982" s="16" t="s">
        <v>3278</v>
      </c>
      <c r="F982" s="14"/>
      <c r="G982" s="11"/>
      <c r="H982" s="17">
        <v>1</v>
      </c>
      <c r="I982" s="13"/>
    </row>
    <row r="983" spans="1:9" ht="47.25" outlineLevel="2" x14ac:dyDescent="0.25">
      <c r="A983" s="74" t="str">
        <f t="shared" si="48"/>
        <v>12.6.20.</v>
      </c>
      <c r="B983" s="50" t="s">
        <v>2331</v>
      </c>
      <c r="C983" s="16" t="s">
        <v>2332</v>
      </c>
      <c r="D983" s="16" t="s">
        <v>3091</v>
      </c>
      <c r="E983" s="16" t="s">
        <v>3278</v>
      </c>
      <c r="F983" s="14"/>
      <c r="G983" s="11"/>
      <c r="H983" s="17">
        <v>5</v>
      </c>
      <c r="I983" s="13"/>
    </row>
    <row r="984" spans="1:9" ht="47.25" outlineLevel="2" x14ac:dyDescent="0.25">
      <c r="A984" s="74" t="str">
        <f t="shared" si="48"/>
        <v>12.6.21.</v>
      </c>
      <c r="B984" s="50" t="s">
        <v>910</v>
      </c>
      <c r="C984" s="16" t="s">
        <v>2333</v>
      </c>
      <c r="D984" s="16" t="s">
        <v>3091</v>
      </c>
      <c r="E984" s="16"/>
      <c r="F984" s="14"/>
      <c r="G984" s="11"/>
      <c r="H984" s="17">
        <v>2</v>
      </c>
      <c r="I984" s="13"/>
    </row>
    <row r="985" spans="1:9" ht="47.25" outlineLevel="2" x14ac:dyDescent="0.25">
      <c r="A985" s="74" t="str">
        <f t="shared" si="48"/>
        <v>12.6.22.</v>
      </c>
      <c r="B985" s="50" t="s">
        <v>2334</v>
      </c>
      <c r="C985" s="16" t="s">
        <v>2335</v>
      </c>
      <c r="D985" s="16" t="s">
        <v>3091</v>
      </c>
      <c r="E985" s="16"/>
      <c r="F985" s="14"/>
      <c r="G985" s="11"/>
      <c r="H985" s="17">
        <v>1</v>
      </c>
      <c r="I985" s="13"/>
    </row>
    <row r="986" spans="1:9" ht="47.25" outlineLevel="2" x14ac:dyDescent="0.25">
      <c r="A986" s="74" t="str">
        <f t="shared" si="48"/>
        <v>12.6.23.</v>
      </c>
      <c r="B986" s="50" t="s">
        <v>2336</v>
      </c>
      <c r="C986" s="16" t="s">
        <v>2337</v>
      </c>
      <c r="D986" s="16" t="s">
        <v>3091</v>
      </c>
      <c r="E986" s="16" t="s">
        <v>3278</v>
      </c>
      <c r="F986" s="14"/>
      <c r="G986" s="11"/>
      <c r="H986" s="17">
        <v>1</v>
      </c>
      <c r="I986" s="13"/>
    </row>
    <row r="987" spans="1:9" ht="47.25" outlineLevel="2" x14ac:dyDescent="0.25">
      <c r="A987" s="74" t="str">
        <f t="shared" si="48"/>
        <v>12.6.24.</v>
      </c>
      <c r="B987" s="50" t="s">
        <v>2338</v>
      </c>
      <c r="C987" s="16" t="s">
        <v>2339</v>
      </c>
      <c r="D987" s="16" t="s">
        <v>3091</v>
      </c>
      <c r="E987" s="16" t="s">
        <v>3278</v>
      </c>
      <c r="F987" s="14"/>
      <c r="G987" s="11"/>
      <c r="H987" s="17">
        <v>1</v>
      </c>
      <c r="I987" s="13"/>
    </row>
    <row r="988" spans="1:9" ht="47.25" outlineLevel="2" x14ac:dyDescent="0.25">
      <c r="A988" s="74" t="str">
        <f t="shared" si="48"/>
        <v>12.6.25.</v>
      </c>
      <c r="B988" s="50" t="s">
        <v>2340</v>
      </c>
      <c r="C988" s="16" t="s">
        <v>2341</v>
      </c>
      <c r="D988" s="16" t="s">
        <v>3091</v>
      </c>
      <c r="E988" s="16"/>
      <c r="F988" s="14"/>
      <c r="G988" s="11"/>
      <c r="H988" s="17">
        <v>1</v>
      </c>
      <c r="I988" s="13"/>
    </row>
    <row r="989" spans="1:9" ht="47.25" outlineLevel="2" x14ac:dyDescent="0.25">
      <c r="A989" s="74" t="str">
        <f t="shared" si="48"/>
        <v>12.6.26.</v>
      </c>
      <c r="B989" s="50" t="s">
        <v>2342</v>
      </c>
      <c r="C989" s="16" t="s">
        <v>2343</v>
      </c>
      <c r="D989" s="16" t="s">
        <v>3091</v>
      </c>
      <c r="E989" s="16"/>
      <c r="F989" s="14"/>
      <c r="G989" s="11"/>
      <c r="H989" s="17">
        <v>1</v>
      </c>
      <c r="I989" s="13"/>
    </row>
    <row r="990" spans="1:9" ht="47.25" outlineLevel="2" x14ac:dyDescent="0.25">
      <c r="A990" s="74" t="str">
        <f t="shared" si="48"/>
        <v>12.6.27.</v>
      </c>
      <c r="B990" s="50" t="s">
        <v>425</v>
      </c>
      <c r="C990" s="16" t="s">
        <v>2344</v>
      </c>
      <c r="D990" s="16" t="s">
        <v>3091</v>
      </c>
      <c r="E990" s="16" t="s">
        <v>3278</v>
      </c>
      <c r="F990" s="14"/>
      <c r="G990" s="11"/>
      <c r="H990" s="17">
        <v>4</v>
      </c>
      <c r="I990" s="13"/>
    </row>
    <row r="991" spans="1:9" ht="47.25" outlineLevel="2" x14ac:dyDescent="0.25">
      <c r="A991" s="74" t="str">
        <f t="shared" si="48"/>
        <v>12.6.28.</v>
      </c>
      <c r="B991" s="50" t="s">
        <v>3368</v>
      </c>
      <c r="C991" s="16" t="s">
        <v>2345</v>
      </c>
      <c r="D991" s="16" t="s">
        <v>3091</v>
      </c>
      <c r="E991" s="16" t="s">
        <v>3278</v>
      </c>
      <c r="F991" s="14"/>
      <c r="G991" s="11"/>
      <c r="H991" s="17">
        <v>2</v>
      </c>
      <c r="I991" s="13"/>
    </row>
    <row r="992" spans="1:9" ht="47.25" outlineLevel="2" x14ac:dyDescent="0.25">
      <c r="A992" s="74" t="str">
        <f t="shared" si="48"/>
        <v>12.6.29.</v>
      </c>
      <c r="B992" s="50" t="s">
        <v>1869</v>
      </c>
      <c r="C992" s="16" t="s">
        <v>1870</v>
      </c>
      <c r="D992" s="16" t="s">
        <v>3091</v>
      </c>
      <c r="E992" s="16" t="s">
        <v>3278</v>
      </c>
      <c r="F992" s="14"/>
      <c r="G992" s="11"/>
      <c r="H992" s="17">
        <v>1</v>
      </c>
      <c r="I992" s="13"/>
    </row>
    <row r="993" spans="1:9" ht="47.25" outlineLevel="2" x14ac:dyDescent="0.25">
      <c r="A993" s="74" t="str">
        <f t="shared" si="48"/>
        <v>12.6.30.</v>
      </c>
      <c r="B993" s="50" t="s">
        <v>2346</v>
      </c>
      <c r="C993" s="16" t="s">
        <v>2347</v>
      </c>
      <c r="D993" s="16" t="s">
        <v>3091</v>
      </c>
      <c r="E993" s="16" t="s">
        <v>3278</v>
      </c>
      <c r="F993" s="14"/>
      <c r="G993" s="11"/>
      <c r="H993" s="17">
        <v>1</v>
      </c>
      <c r="I993" s="13"/>
    </row>
    <row r="994" spans="1:9" ht="47.25" outlineLevel="2" x14ac:dyDescent="0.25">
      <c r="A994" s="74" t="str">
        <f t="shared" si="48"/>
        <v>12.6.31.</v>
      </c>
      <c r="B994" s="50" t="s">
        <v>2348</v>
      </c>
      <c r="C994" s="16" t="s">
        <v>2349</v>
      </c>
      <c r="D994" s="16" t="s">
        <v>3091</v>
      </c>
      <c r="E994" s="16" t="s">
        <v>3278</v>
      </c>
      <c r="F994" s="14"/>
      <c r="G994" s="11"/>
      <c r="H994" s="17">
        <v>1</v>
      </c>
      <c r="I994" s="13"/>
    </row>
    <row r="995" spans="1:9" ht="47.25" outlineLevel="2" x14ac:dyDescent="0.25">
      <c r="A995" s="74" t="str">
        <f t="shared" si="48"/>
        <v>12.6.32.</v>
      </c>
      <c r="B995" s="50" t="s">
        <v>2350</v>
      </c>
      <c r="C995" s="16" t="s">
        <v>2351</v>
      </c>
      <c r="D995" s="16" t="s">
        <v>3091</v>
      </c>
      <c r="E995" s="16" t="s">
        <v>3278</v>
      </c>
      <c r="F995" s="14"/>
      <c r="G995" s="11"/>
      <c r="H995" s="17">
        <v>1</v>
      </c>
      <c r="I995" s="13"/>
    </row>
    <row r="996" spans="1:9" ht="47.25" outlineLevel="2" x14ac:dyDescent="0.25">
      <c r="A996" s="74" t="str">
        <f t="shared" si="48"/>
        <v>12.6.33.</v>
      </c>
      <c r="B996" s="50" t="s">
        <v>1877</v>
      </c>
      <c r="C996" s="16" t="s">
        <v>1878</v>
      </c>
      <c r="D996" s="16" t="s">
        <v>3091</v>
      </c>
      <c r="E996" s="16" t="s">
        <v>3278</v>
      </c>
      <c r="F996" s="14"/>
      <c r="G996" s="11"/>
      <c r="H996" s="17">
        <v>1</v>
      </c>
      <c r="I996" s="13"/>
    </row>
    <row r="997" spans="1:9" ht="47.25" outlineLevel="2" x14ac:dyDescent="0.25">
      <c r="A997" s="74" t="str">
        <f t="shared" si="48"/>
        <v>12.6.34.</v>
      </c>
      <c r="B997" s="50" t="s">
        <v>1996</v>
      </c>
      <c r="C997" s="16" t="s">
        <v>1997</v>
      </c>
      <c r="D997" s="16" t="s">
        <v>3091</v>
      </c>
      <c r="E997" s="16"/>
      <c r="F997" s="14"/>
      <c r="G997" s="11"/>
      <c r="H997" s="17">
        <v>1</v>
      </c>
      <c r="I997" s="13"/>
    </row>
    <row r="998" spans="1:9" ht="47.25" outlineLevel="2" x14ac:dyDescent="0.25">
      <c r="A998" s="74" t="str">
        <f t="shared" si="48"/>
        <v>12.6.35.</v>
      </c>
      <c r="B998" s="50" t="s">
        <v>2352</v>
      </c>
      <c r="C998" s="16" t="s">
        <v>2353</v>
      </c>
      <c r="D998" s="16" t="s">
        <v>3091</v>
      </c>
      <c r="E998" s="16" t="s">
        <v>3278</v>
      </c>
      <c r="F998" s="14"/>
      <c r="G998" s="11"/>
      <c r="H998" s="17">
        <v>1</v>
      </c>
      <c r="I998" s="13"/>
    </row>
    <row r="999" spans="1:9" ht="47.25" outlineLevel="2" x14ac:dyDescent="0.25">
      <c r="A999" s="74" t="str">
        <f t="shared" si="48"/>
        <v>12.6.36.</v>
      </c>
      <c r="B999" s="50" t="s">
        <v>2354</v>
      </c>
      <c r="C999" s="16" t="s">
        <v>2355</v>
      </c>
      <c r="D999" s="16" t="s">
        <v>3091</v>
      </c>
      <c r="E999" s="16" t="s">
        <v>3278</v>
      </c>
      <c r="F999" s="14"/>
      <c r="G999" s="11"/>
      <c r="H999" s="17">
        <v>1</v>
      </c>
      <c r="I999" s="13"/>
    </row>
    <row r="1000" spans="1:9" ht="47.25" outlineLevel="2" x14ac:dyDescent="0.25">
      <c r="A1000" s="74" t="str">
        <f t="shared" si="48"/>
        <v>12.6.37.</v>
      </c>
      <c r="B1000" s="50" t="s">
        <v>1881</v>
      </c>
      <c r="C1000" s="16" t="s">
        <v>1882</v>
      </c>
      <c r="D1000" s="16" t="s">
        <v>3091</v>
      </c>
      <c r="E1000" s="16" t="s">
        <v>3278</v>
      </c>
      <c r="F1000" s="14"/>
      <c r="G1000" s="11"/>
      <c r="H1000" s="17">
        <v>2</v>
      </c>
      <c r="I1000" s="13"/>
    </row>
    <row r="1001" spans="1:9" ht="47.25" outlineLevel="2" x14ac:dyDescent="0.25">
      <c r="A1001" s="74" t="str">
        <f t="shared" si="48"/>
        <v>12.6.38.</v>
      </c>
      <c r="B1001" s="50" t="s">
        <v>2356</v>
      </c>
      <c r="C1001" s="16" t="s">
        <v>2357</v>
      </c>
      <c r="D1001" s="16" t="s">
        <v>3091</v>
      </c>
      <c r="E1001" s="16" t="s">
        <v>3278</v>
      </c>
      <c r="F1001" s="14"/>
      <c r="G1001" s="11"/>
      <c r="H1001" s="17">
        <v>5</v>
      </c>
      <c r="I1001" s="13"/>
    </row>
    <row r="1002" spans="1:9" ht="47.25" outlineLevel="2" x14ac:dyDescent="0.25">
      <c r="A1002" s="74" t="str">
        <f t="shared" si="48"/>
        <v>12.6.39.</v>
      </c>
      <c r="B1002" s="50" t="s">
        <v>2358</v>
      </c>
      <c r="C1002" s="16" t="s">
        <v>2359</v>
      </c>
      <c r="D1002" s="16" t="s">
        <v>3091</v>
      </c>
      <c r="E1002" s="16"/>
      <c r="F1002" s="14"/>
      <c r="G1002" s="11"/>
      <c r="H1002" s="17">
        <v>1</v>
      </c>
      <c r="I1002" s="13"/>
    </row>
    <row r="1003" spans="1:9" s="1" customFormat="1" ht="15.75" x14ac:dyDescent="0.25">
      <c r="A1003" s="65"/>
      <c r="B1003" s="47"/>
      <c r="C1003" s="5"/>
      <c r="D1003" s="5"/>
      <c r="E1003" s="5"/>
      <c r="F1003" s="14"/>
      <c r="G1003" s="11"/>
      <c r="H1003" s="8"/>
      <c r="I1003" s="9"/>
    </row>
    <row r="1004" spans="1:9" ht="15.75" x14ac:dyDescent="0.25">
      <c r="A1004" s="75">
        <v>13</v>
      </c>
      <c r="B1004" s="48" t="s">
        <v>856</v>
      </c>
      <c r="C1004" s="4"/>
      <c r="D1004" s="4"/>
      <c r="E1004" s="4"/>
      <c r="F1004" s="10">
        <v>5240444.74</v>
      </c>
      <c r="G1004" s="10"/>
      <c r="H1004" s="10"/>
      <c r="I1004" s="10"/>
    </row>
    <row r="1005" spans="1:9" ht="15.75" outlineLevel="1" x14ac:dyDescent="0.25">
      <c r="A1005" s="74" t="s">
        <v>3661</v>
      </c>
      <c r="B1005" s="49" t="s">
        <v>3</v>
      </c>
      <c r="C1005" s="14"/>
      <c r="D1005" s="14"/>
      <c r="E1005" s="14"/>
      <c r="F1005" s="15">
        <v>1906977.6</v>
      </c>
      <c r="G1005" s="11"/>
      <c r="I1005" s="13"/>
    </row>
    <row r="1006" spans="1:9" ht="47.25" outlineLevel="2" x14ac:dyDescent="0.25">
      <c r="A1006" s="74" t="str">
        <f>"13.1."&amp;ROW(A1)&amp;"."</f>
        <v>13.1.1.</v>
      </c>
      <c r="B1006" s="50" t="s">
        <v>3375</v>
      </c>
      <c r="C1006" s="16" t="s">
        <v>857</v>
      </c>
      <c r="D1006" s="16" t="s">
        <v>3092</v>
      </c>
      <c r="E1006" s="16"/>
      <c r="F1006" s="17">
        <v>61756.56</v>
      </c>
      <c r="G1006" s="77" t="s">
        <v>858</v>
      </c>
      <c r="H1006" s="17">
        <v>1</v>
      </c>
      <c r="I1006" s="13"/>
    </row>
    <row r="1007" spans="1:9" ht="47.25" outlineLevel="2" x14ac:dyDescent="0.25">
      <c r="A1007" s="74" t="str">
        <f>"13.1."&amp;ROW(A2)&amp;"."</f>
        <v>13.1.2.</v>
      </c>
      <c r="B1007" s="50" t="s">
        <v>3376</v>
      </c>
      <c r="C1007" s="16" t="s">
        <v>859</v>
      </c>
      <c r="D1007" s="16" t="s">
        <v>3092</v>
      </c>
      <c r="E1007" s="16"/>
      <c r="F1007" s="17">
        <v>169527.28</v>
      </c>
      <c r="G1007" s="77" t="s">
        <v>860</v>
      </c>
      <c r="H1007" s="17">
        <v>1</v>
      </c>
      <c r="I1007" s="13"/>
    </row>
    <row r="1008" spans="1:9" ht="47.25" outlineLevel="2" x14ac:dyDescent="0.25">
      <c r="A1008" s="74" t="str">
        <f>"13.1."&amp;ROW(A3)&amp;"."</f>
        <v>13.1.3.</v>
      </c>
      <c r="B1008" s="50" t="s">
        <v>3242</v>
      </c>
      <c r="C1008" s="16" t="s">
        <v>861</v>
      </c>
      <c r="D1008" s="16" t="s">
        <v>3092</v>
      </c>
      <c r="E1008" s="16"/>
      <c r="F1008" s="17">
        <v>870365.38</v>
      </c>
      <c r="G1008" s="77" t="s">
        <v>862</v>
      </c>
      <c r="H1008" s="17">
        <v>1</v>
      </c>
      <c r="I1008" s="13"/>
    </row>
    <row r="1009" spans="1:9" ht="47.25" outlineLevel="2" x14ac:dyDescent="0.25">
      <c r="A1009" s="74" t="str">
        <f>"13.1."&amp;ROW(A4)&amp;"."</f>
        <v>13.1.4.</v>
      </c>
      <c r="B1009" s="50" t="s">
        <v>3377</v>
      </c>
      <c r="C1009" s="16" t="s">
        <v>863</v>
      </c>
      <c r="D1009" s="16" t="s">
        <v>3092</v>
      </c>
      <c r="E1009" s="16"/>
      <c r="F1009" s="17">
        <v>626565.06000000006</v>
      </c>
      <c r="G1009" s="77" t="s">
        <v>1689</v>
      </c>
      <c r="H1009" s="17">
        <v>1</v>
      </c>
      <c r="I1009" s="13"/>
    </row>
    <row r="1010" spans="1:9" ht="47.25" outlineLevel="2" x14ac:dyDescent="0.25">
      <c r="A1010" s="74" t="str">
        <f>"13.1."&amp;ROW(A5)&amp;"."</f>
        <v>13.1.5.</v>
      </c>
      <c r="B1010" s="50" t="s">
        <v>3378</v>
      </c>
      <c r="C1010" s="20">
        <v>6454</v>
      </c>
      <c r="D1010" s="16" t="s">
        <v>3092</v>
      </c>
      <c r="E1010" s="16"/>
      <c r="F1010" s="17">
        <v>178763.32</v>
      </c>
      <c r="G1010" s="77" t="s">
        <v>864</v>
      </c>
      <c r="H1010" s="17">
        <v>1</v>
      </c>
      <c r="I1010" s="13"/>
    </row>
    <row r="1011" spans="1:9" ht="15.75" outlineLevel="1" x14ac:dyDescent="0.25">
      <c r="A1011" s="74" t="s">
        <v>3662</v>
      </c>
      <c r="B1011" s="49" t="s">
        <v>7</v>
      </c>
      <c r="C1011" s="14"/>
      <c r="D1011" s="14"/>
      <c r="E1011" s="14"/>
      <c r="F1011" s="15">
        <v>3333467.14</v>
      </c>
      <c r="G1011" s="11"/>
      <c r="I1011" s="13"/>
    </row>
    <row r="1012" spans="1:9" ht="47.25" outlineLevel="2" x14ac:dyDescent="0.25">
      <c r="A1012" s="74" t="str">
        <f>"13.2."&amp;ROW(A1)&amp;"."</f>
        <v>13.2.1.</v>
      </c>
      <c r="B1012" s="50" t="s">
        <v>865</v>
      </c>
      <c r="C1012" s="16" t="s">
        <v>866</v>
      </c>
      <c r="D1012" s="16" t="s">
        <v>3092</v>
      </c>
      <c r="E1012" s="16"/>
      <c r="F1012" s="19"/>
      <c r="G1012" s="11"/>
      <c r="H1012" s="17">
        <v>1</v>
      </c>
      <c r="I1012" s="13"/>
    </row>
    <row r="1013" spans="1:9" ht="47.25" outlineLevel="2" x14ac:dyDescent="0.25">
      <c r="A1013" s="74" t="str">
        <f>"13.2."&amp;ROW(A2)&amp;"."</f>
        <v>13.2.2.</v>
      </c>
      <c r="B1013" s="50" t="s">
        <v>3379</v>
      </c>
      <c r="C1013" s="16" t="s">
        <v>867</v>
      </c>
      <c r="D1013" s="16" t="s">
        <v>3092</v>
      </c>
      <c r="E1013" s="16"/>
      <c r="F1013" s="17">
        <v>2643054.29</v>
      </c>
      <c r="G1013" s="11"/>
      <c r="H1013" s="17">
        <v>1</v>
      </c>
      <c r="I1013" s="13"/>
    </row>
    <row r="1014" spans="1:9" ht="47.25" outlineLevel="2" x14ac:dyDescent="0.25">
      <c r="A1014" s="74" t="str">
        <f>"13.2."&amp;ROW(A3)&amp;"."</f>
        <v>13.2.3.</v>
      </c>
      <c r="B1014" s="50" t="s">
        <v>868</v>
      </c>
      <c r="C1014" s="16" t="s">
        <v>869</v>
      </c>
      <c r="D1014" s="16" t="s">
        <v>3092</v>
      </c>
      <c r="E1014" s="16"/>
      <c r="F1014" s="19"/>
      <c r="G1014" s="11"/>
      <c r="H1014" s="17">
        <v>1</v>
      </c>
      <c r="I1014" s="13"/>
    </row>
    <row r="1015" spans="1:9" ht="47.25" outlineLevel="2" x14ac:dyDescent="0.25">
      <c r="A1015" s="74" t="str">
        <f>"13.2."&amp;ROW(A4)&amp;"."</f>
        <v>13.2.4.</v>
      </c>
      <c r="B1015" s="50" t="s">
        <v>870</v>
      </c>
      <c r="C1015" s="20">
        <v>6475</v>
      </c>
      <c r="D1015" s="16" t="s">
        <v>3092</v>
      </c>
      <c r="E1015" s="16"/>
      <c r="F1015" s="17">
        <v>30618.13</v>
      </c>
      <c r="G1015" s="11"/>
      <c r="H1015" s="17">
        <v>1</v>
      </c>
      <c r="I1015" s="13"/>
    </row>
    <row r="1016" spans="1:9" ht="47.25" outlineLevel="2" x14ac:dyDescent="0.25">
      <c r="A1016" s="74" t="str">
        <f>"13.2."&amp;ROW(A5)&amp;"."</f>
        <v>13.2.5.</v>
      </c>
      <c r="B1016" s="50" t="s">
        <v>871</v>
      </c>
      <c r="C1016" s="16" t="s">
        <v>872</v>
      </c>
      <c r="D1016" s="16" t="s">
        <v>3092</v>
      </c>
      <c r="E1016" s="16"/>
      <c r="F1016" s="17">
        <v>143090.38</v>
      </c>
      <c r="G1016" s="11"/>
      <c r="H1016" s="17">
        <v>1</v>
      </c>
      <c r="I1016" s="13"/>
    </row>
    <row r="1017" spans="1:9" ht="47.25" outlineLevel="2" x14ac:dyDescent="0.25">
      <c r="A1017" s="74" t="str">
        <f t="shared" ref="A1017:A1025" si="49">"13.2."&amp;ROW(A8)&amp;"."</f>
        <v>13.2.8.</v>
      </c>
      <c r="B1017" s="50" t="s">
        <v>871</v>
      </c>
      <c r="C1017" s="16" t="s">
        <v>873</v>
      </c>
      <c r="D1017" s="16" t="s">
        <v>3092</v>
      </c>
      <c r="E1017" s="16"/>
      <c r="F1017" s="17">
        <v>143090.38</v>
      </c>
      <c r="G1017" s="11"/>
      <c r="H1017" s="17">
        <v>1</v>
      </c>
      <c r="I1017" s="13"/>
    </row>
    <row r="1018" spans="1:9" ht="47.25" outlineLevel="2" x14ac:dyDescent="0.25">
      <c r="A1018" s="74" t="str">
        <f t="shared" si="49"/>
        <v>13.2.9.</v>
      </c>
      <c r="B1018" s="50" t="s">
        <v>874</v>
      </c>
      <c r="C1018" s="20">
        <v>6460</v>
      </c>
      <c r="D1018" s="16" t="s">
        <v>3092</v>
      </c>
      <c r="E1018" s="16"/>
      <c r="F1018" s="17">
        <v>248007.75</v>
      </c>
      <c r="G1018" s="11"/>
      <c r="H1018" s="17">
        <v>1</v>
      </c>
      <c r="I1018" s="13"/>
    </row>
    <row r="1019" spans="1:9" ht="47.25" outlineLevel="2" x14ac:dyDescent="0.25">
      <c r="A1019" s="74" t="str">
        <f t="shared" si="49"/>
        <v>13.2.10.</v>
      </c>
      <c r="B1019" s="50" t="s">
        <v>875</v>
      </c>
      <c r="C1019" s="16" t="s">
        <v>876</v>
      </c>
      <c r="D1019" s="16" t="s">
        <v>3092</v>
      </c>
      <c r="E1019" s="16"/>
      <c r="F1019" s="19"/>
      <c r="G1019" s="11"/>
      <c r="H1019" s="17">
        <v>1</v>
      </c>
      <c r="I1019" s="13"/>
    </row>
    <row r="1020" spans="1:9" ht="47.25" outlineLevel="2" x14ac:dyDescent="0.25">
      <c r="A1020" s="74" t="str">
        <f t="shared" si="49"/>
        <v>13.2.11.</v>
      </c>
      <c r="B1020" s="50" t="s">
        <v>877</v>
      </c>
      <c r="C1020" s="16" t="s">
        <v>878</v>
      </c>
      <c r="D1020" s="16" t="s">
        <v>3092</v>
      </c>
      <c r="E1020" s="16"/>
      <c r="F1020" s="19"/>
      <c r="G1020" s="11"/>
      <c r="H1020" s="17">
        <v>1</v>
      </c>
      <c r="I1020" s="13"/>
    </row>
    <row r="1021" spans="1:9" ht="47.25" outlineLevel="2" x14ac:dyDescent="0.25">
      <c r="A1021" s="74" t="str">
        <f t="shared" si="49"/>
        <v>13.2.12.</v>
      </c>
      <c r="B1021" s="50" t="s">
        <v>879</v>
      </c>
      <c r="C1021" s="16" t="s">
        <v>880</v>
      </c>
      <c r="D1021" s="16" t="s">
        <v>3092</v>
      </c>
      <c r="E1021" s="16"/>
      <c r="F1021" s="19"/>
      <c r="G1021" s="11"/>
      <c r="H1021" s="17">
        <v>1</v>
      </c>
      <c r="I1021" s="13"/>
    </row>
    <row r="1022" spans="1:9" ht="47.25" outlineLevel="2" x14ac:dyDescent="0.25">
      <c r="A1022" s="74" t="str">
        <f t="shared" si="49"/>
        <v>13.2.13.</v>
      </c>
      <c r="B1022" s="50" t="s">
        <v>881</v>
      </c>
      <c r="C1022" s="16" t="s">
        <v>882</v>
      </c>
      <c r="D1022" s="16" t="s">
        <v>3092</v>
      </c>
      <c r="E1022" s="16"/>
      <c r="F1022" s="19"/>
      <c r="G1022" s="11"/>
      <c r="H1022" s="17">
        <v>1</v>
      </c>
      <c r="I1022" s="13"/>
    </row>
    <row r="1023" spans="1:9" ht="47.25" outlineLevel="2" x14ac:dyDescent="0.25">
      <c r="A1023" s="74" t="str">
        <f t="shared" si="49"/>
        <v>13.2.14.</v>
      </c>
      <c r="B1023" s="50" t="s">
        <v>883</v>
      </c>
      <c r="C1023" s="16" t="s">
        <v>884</v>
      </c>
      <c r="D1023" s="16" t="s">
        <v>3092</v>
      </c>
      <c r="E1023" s="16"/>
      <c r="F1023" s="19"/>
      <c r="G1023" s="11"/>
      <c r="H1023" s="17">
        <v>1</v>
      </c>
      <c r="I1023" s="13"/>
    </row>
    <row r="1024" spans="1:9" ht="47.25" outlineLevel="2" x14ac:dyDescent="0.25">
      <c r="A1024" s="74" t="str">
        <f t="shared" si="49"/>
        <v>13.2.15.</v>
      </c>
      <c r="B1024" s="50" t="s">
        <v>883</v>
      </c>
      <c r="C1024" s="16" t="s">
        <v>885</v>
      </c>
      <c r="D1024" s="16" t="s">
        <v>3092</v>
      </c>
      <c r="E1024" s="16"/>
      <c r="F1024" s="19"/>
      <c r="G1024" s="11"/>
      <c r="H1024" s="17">
        <v>1</v>
      </c>
      <c r="I1024" s="13"/>
    </row>
    <row r="1025" spans="1:9" ht="47.25" outlineLevel="2" x14ac:dyDescent="0.25">
      <c r="A1025" s="74" t="str">
        <f t="shared" si="49"/>
        <v>13.2.16.</v>
      </c>
      <c r="B1025" s="50" t="s">
        <v>886</v>
      </c>
      <c r="C1025" s="16" t="s">
        <v>887</v>
      </c>
      <c r="D1025" s="16" t="s">
        <v>3092</v>
      </c>
      <c r="E1025" s="16"/>
      <c r="F1025" s="19"/>
      <c r="G1025" s="11"/>
      <c r="H1025" s="17">
        <v>1</v>
      </c>
      <c r="I1025" s="13"/>
    </row>
    <row r="1026" spans="1:9" ht="47.25" outlineLevel="2" x14ac:dyDescent="0.25">
      <c r="A1026" s="74" t="str">
        <f t="shared" ref="A1026:A1064" si="50">"13.2."&amp;ROW(A17)&amp;"."</f>
        <v>13.2.17.</v>
      </c>
      <c r="B1026" s="50" t="s">
        <v>886</v>
      </c>
      <c r="C1026" s="16" t="s">
        <v>888</v>
      </c>
      <c r="D1026" s="16" t="s">
        <v>3092</v>
      </c>
      <c r="E1026" s="16"/>
      <c r="F1026" s="19"/>
      <c r="G1026" s="11"/>
      <c r="H1026" s="17">
        <v>1</v>
      </c>
      <c r="I1026" s="13"/>
    </row>
    <row r="1027" spans="1:9" ht="47.25" outlineLevel="2" x14ac:dyDescent="0.25">
      <c r="A1027" s="74" t="str">
        <f t="shared" si="50"/>
        <v>13.2.18.</v>
      </c>
      <c r="B1027" s="50" t="s">
        <v>886</v>
      </c>
      <c r="C1027" s="16" t="s">
        <v>889</v>
      </c>
      <c r="D1027" s="16" t="s">
        <v>3092</v>
      </c>
      <c r="E1027" s="16"/>
      <c r="F1027" s="19"/>
      <c r="G1027" s="11"/>
      <c r="H1027" s="17">
        <v>1</v>
      </c>
      <c r="I1027" s="13"/>
    </row>
    <row r="1028" spans="1:9" ht="47.25" outlineLevel="2" x14ac:dyDescent="0.25">
      <c r="A1028" s="74" t="str">
        <f t="shared" si="50"/>
        <v>13.2.19.</v>
      </c>
      <c r="B1028" s="50" t="s">
        <v>886</v>
      </c>
      <c r="C1028" s="16" t="s">
        <v>890</v>
      </c>
      <c r="D1028" s="16" t="s">
        <v>3092</v>
      </c>
      <c r="E1028" s="16"/>
      <c r="F1028" s="19"/>
      <c r="G1028" s="11"/>
      <c r="H1028" s="17">
        <v>1</v>
      </c>
      <c r="I1028" s="13"/>
    </row>
    <row r="1029" spans="1:9" ht="47.25" outlineLevel="2" x14ac:dyDescent="0.25">
      <c r="A1029" s="74" t="str">
        <f t="shared" si="50"/>
        <v>13.2.20.</v>
      </c>
      <c r="B1029" s="50" t="s">
        <v>891</v>
      </c>
      <c r="C1029" s="16" t="s">
        <v>892</v>
      </c>
      <c r="D1029" s="16" t="s">
        <v>3092</v>
      </c>
      <c r="E1029" s="16"/>
      <c r="F1029" s="19"/>
      <c r="G1029" s="11"/>
      <c r="H1029" s="17">
        <v>1</v>
      </c>
      <c r="I1029" s="13"/>
    </row>
    <row r="1030" spans="1:9" ht="47.25" outlineLevel="2" x14ac:dyDescent="0.25">
      <c r="A1030" s="74" t="str">
        <f t="shared" si="50"/>
        <v>13.2.21.</v>
      </c>
      <c r="B1030" s="50" t="s">
        <v>891</v>
      </c>
      <c r="C1030" s="16" t="s">
        <v>893</v>
      </c>
      <c r="D1030" s="16" t="s">
        <v>3092</v>
      </c>
      <c r="E1030" s="16"/>
      <c r="F1030" s="19"/>
      <c r="G1030" s="11"/>
      <c r="H1030" s="17">
        <v>1</v>
      </c>
      <c r="I1030" s="13"/>
    </row>
    <row r="1031" spans="1:9" ht="47.25" outlineLevel="2" x14ac:dyDescent="0.25">
      <c r="A1031" s="74" t="str">
        <f t="shared" si="50"/>
        <v>13.2.22.</v>
      </c>
      <c r="B1031" s="50" t="s">
        <v>894</v>
      </c>
      <c r="C1031" s="16" t="s">
        <v>895</v>
      </c>
      <c r="D1031" s="16" t="s">
        <v>3092</v>
      </c>
      <c r="E1031" s="16"/>
      <c r="F1031" s="19"/>
      <c r="G1031" s="11"/>
      <c r="H1031" s="17">
        <v>1</v>
      </c>
      <c r="I1031" s="13"/>
    </row>
    <row r="1032" spans="1:9" ht="47.25" outlineLevel="2" x14ac:dyDescent="0.25">
      <c r="A1032" s="74" t="str">
        <f t="shared" si="50"/>
        <v>13.2.23.</v>
      </c>
      <c r="B1032" s="50" t="s">
        <v>896</v>
      </c>
      <c r="C1032" s="16" t="s">
        <v>897</v>
      </c>
      <c r="D1032" s="16" t="s">
        <v>3092</v>
      </c>
      <c r="E1032" s="16"/>
      <c r="F1032" s="19"/>
      <c r="G1032" s="11"/>
      <c r="H1032" s="17">
        <v>1</v>
      </c>
      <c r="I1032" s="13"/>
    </row>
    <row r="1033" spans="1:9" ht="47.25" outlineLevel="2" x14ac:dyDescent="0.25">
      <c r="A1033" s="74" t="str">
        <f t="shared" si="50"/>
        <v>13.2.24.</v>
      </c>
      <c r="B1033" s="50" t="s">
        <v>898</v>
      </c>
      <c r="C1033" s="16" t="s">
        <v>899</v>
      </c>
      <c r="D1033" s="16" t="s">
        <v>3092</v>
      </c>
      <c r="E1033" s="16"/>
      <c r="F1033" s="19"/>
      <c r="G1033" s="11"/>
      <c r="H1033" s="17">
        <v>1</v>
      </c>
      <c r="I1033" s="13"/>
    </row>
    <row r="1034" spans="1:9" ht="47.25" outlineLevel="2" x14ac:dyDescent="0.25">
      <c r="A1034" s="74" t="str">
        <f t="shared" si="50"/>
        <v>13.2.25.</v>
      </c>
      <c r="B1034" s="50" t="s">
        <v>900</v>
      </c>
      <c r="C1034" s="16" t="s">
        <v>901</v>
      </c>
      <c r="D1034" s="16" t="s">
        <v>3092</v>
      </c>
      <c r="E1034" s="16"/>
      <c r="F1034" s="19"/>
      <c r="G1034" s="11"/>
      <c r="H1034" s="17">
        <v>1</v>
      </c>
      <c r="I1034" s="13"/>
    </row>
    <row r="1035" spans="1:9" ht="47.25" outlineLevel="2" x14ac:dyDescent="0.25">
      <c r="A1035" s="74" t="str">
        <f t="shared" si="50"/>
        <v>13.2.26.</v>
      </c>
      <c r="B1035" s="50" t="s">
        <v>902</v>
      </c>
      <c r="C1035" s="16" t="s">
        <v>903</v>
      </c>
      <c r="D1035" s="16" t="s">
        <v>3092</v>
      </c>
      <c r="E1035" s="16"/>
      <c r="F1035" s="19"/>
      <c r="G1035" s="11"/>
      <c r="H1035" s="17">
        <v>1</v>
      </c>
      <c r="I1035" s="13"/>
    </row>
    <row r="1036" spans="1:9" ht="47.25" outlineLevel="2" x14ac:dyDescent="0.25">
      <c r="A1036" s="74" t="str">
        <f t="shared" si="50"/>
        <v>13.2.27.</v>
      </c>
      <c r="B1036" s="50" t="s">
        <v>902</v>
      </c>
      <c r="C1036" s="16" t="s">
        <v>904</v>
      </c>
      <c r="D1036" s="16" t="s">
        <v>3092</v>
      </c>
      <c r="E1036" s="16"/>
      <c r="F1036" s="19"/>
      <c r="G1036" s="11"/>
      <c r="H1036" s="17">
        <v>1</v>
      </c>
      <c r="I1036" s="13"/>
    </row>
    <row r="1037" spans="1:9" ht="47.25" outlineLevel="2" x14ac:dyDescent="0.25">
      <c r="A1037" s="74" t="str">
        <f t="shared" si="50"/>
        <v>13.2.28.</v>
      </c>
      <c r="B1037" s="50" t="s">
        <v>905</v>
      </c>
      <c r="C1037" s="16" t="s">
        <v>906</v>
      </c>
      <c r="D1037" s="16" t="s">
        <v>3092</v>
      </c>
      <c r="E1037" s="16"/>
      <c r="F1037" s="19"/>
      <c r="G1037" s="11"/>
      <c r="H1037" s="17">
        <v>1</v>
      </c>
      <c r="I1037" s="13"/>
    </row>
    <row r="1038" spans="1:9" ht="47.25" outlineLevel="2" x14ac:dyDescent="0.25">
      <c r="A1038" s="74" t="str">
        <f t="shared" si="50"/>
        <v>13.2.29.</v>
      </c>
      <c r="B1038" s="50" t="s">
        <v>907</v>
      </c>
      <c r="C1038" s="20">
        <v>6471</v>
      </c>
      <c r="D1038" s="16" t="s">
        <v>3092</v>
      </c>
      <c r="E1038" s="16"/>
      <c r="F1038" s="19"/>
      <c r="G1038" s="11"/>
      <c r="H1038" s="17">
        <v>1</v>
      </c>
      <c r="I1038" s="13"/>
    </row>
    <row r="1039" spans="1:9" ht="47.25" outlineLevel="2" x14ac:dyDescent="0.25">
      <c r="A1039" s="74" t="str">
        <f t="shared" si="50"/>
        <v>13.2.30.</v>
      </c>
      <c r="B1039" s="50" t="s">
        <v>908</v>
      </c>
      <c r="C1039" s="20">
        <v>6472</v>
      </c>
      <c r="D1039" s="16" t="s">
        <v>3092</v>
      </c>
      <c r="E1039" s="16"/>
      <c r="F1039" s="19"/>
      <c r="G1039" s="11"/>
      <c r="H1039" s="17">
        <v>1</v>
      </c>
      <c r="I1039" s="13"/>
    </row>
    <row r="1040" spans="1:9" ht="47.25" outlineLevel="2" x14ac:dyDescent="0.25">
      <c r="A1040" s="74" t="str">
        <f t="shared" si="50"/>
        <v>13.2.31.</v>
      </c>
      <c r="B1040" s="50" t="s">
        <v>908</v>
      </c>
      <c r="C1040" s="20">
        <v>6473</v>
      </c>
      <c r="D1040" s="16" t="s">
        <v>3092</v>
      </c>
      <c r="E1040" s="16"/>
      <c r="F1040" s="19"/>
      <c r="G1040" s="11"/>
      <c r="H1040" s="17">
        <v>1</v>
      </c>
      <c r="I1040" s="13"/>
    </row>
    <row r="1041" spans="1:9" ht="47.25" outlineLevel="2" x14ac:dyDescent="0.25">
      <c r="A1041" s="74" t="str">
        <f t="shared" si="50"/>
        <v>13.2.32.</v>
      </c>
      <c r="B1041" s="50" t="s">
        <v>909</v>
      </c>
      <c r="C1041" s="20">
        <v>6474</v>
      </c>
      <c r="D1041" s="16" t="s">
        <v>3092</v>
      </c>
      <c r="E1041" s="16"/>
      <c r="F1041" s="19"/>
      <c r="G1041" s="11"/>
      <c r="H1041" s="17">
        <v>1</v>
      </c>
      <c r="I1041" s="13"/>
    </row>
    <row r="1042" spans="1:9" ht="47.25" outlineLevel="2" x14ac:dyDescent="0.25">
      <c r="A1042" s="74" t="str">
        <f t="shared" si="50"/>
        <v>13.2.33.</v>
      </c>
      <c r="B1042" s="50" t="s">
        <v>910</v>
      </c>
      <c r="C1042" s="20">
        <v>6461</v>
      </c>
      <c r="D1042" s="16" t="s">
        <v>3092</v>
      </c>
      <c r="E1042" s="16"/>
      <c r="F1042" s="19"/>
      <c r="G1042" s="11"/>
      <c r="H1042" s="17">
        <v>1</v>
      </c>
      <c r="I1042" s="13"/>
    </row>
    <row r="1043" spans="1:9" ht="47.25" outlineLevel="2" x14ac:dyDescent="0.25">
      <c r="A1043" s="74" t="str">
        <f t="shared" si="50"/>
        <v>13.2.34.</v>
      </c>
      <c r="B1043" s="50" t="s">
        <v>910</v>
      </c>
      <c r="C1043" s="20">
        <v>6462</v>
      </c>
      <c r="D1043" s="16" t="s">
        <v>3092</v>
      </c>
      <c r="E1043" s="16"/>
      <c r="F1043" s="19"/>
      <c r="G1043" s="11"/>
      <c r="H1043" s="17">
        <v>1</v>
      </c>
      <c r="I1043" s="13"/>
    </row>
    <row r="1044" spans="1:9" ht="47.25" outlineLevel="2" x14ac:dyDescent="0.25">
      <c r="A1044" s="74" t="str">
        <f t="shared" si="50"/>
        <v>13.2.35.</v>
      </c>
      <c r="B1044" s="50" t="s">
        <v>911</v>
      </c>
      <c r="C1044" s="16" t="s">
        <v>912</v>
      </c>
      <c r="D1044" s="16" t="s">
        <v>3092</v>
      </c>
      <c r="E1044" s="16"/>
      <c r="F1044" s="19"/>
      <c r="G1044" s="11"/>
      <c r="H1044" s="17">
        <v>1</v>
      </c>
      <c r="I1044" s="13"/>
    </row>
    <row r="1045" spans="1:9" ht="47.25" outlineLevel="2" x14ac:dyDescent="0.25">
      <c r="A1045" s="74" t="str">
        <f t="shared" si="50"/>
        <v>13.2.36.</v>
      </c>
      <c r="B1045" s="50" t="s">
        <v>913</v>
      </c>
      <c r="C1045" s="20">
        <v>6466</v>
      </c>
      <c r="D1045" s="16" t="s">
        <v>3092</v>
      </c>
      <c r="E1045" s="16"/>
      <c r="F1045" s="19"/>
      <c r="G1045" s="11"/>
      <c r="H1045" s="17">
        <v>1</v>
      </c>
      <c r="I1045" s="13"/>
    </row>
    <row r="1046" spans="1:9" ht="47.25" outlineLevel="2" x14ac:dyDescent="0.25">
      <c r="A1046" s="74" t="str">
        <f t="shared" si="50"/>
        <v>13.2.37.</v>
      </c>
      <c r="B1046" s="50" t="s">
        <v>913</v>
      </c>
      <c r="C1046" s="20">
        <v>6467</v>
      </c>
      <c r="D1046" s="16" t="s">
        <v>3092</v>
      </c>
      <c r="E1046" s="16"/>
      <c r="F1046" s="19"/>
      <c r="G1046" s="11"/>
      <c r="H1046" s="17">
        <v>1</v>
      </c>
      <c r="I1046" s="13"/>
    </row>
    <row r="1047" spans="1:9" ht="47.25" outlineLevel="2" x14ac:dyDescent="0.25">
      <c r="A1047" s="74" t="str">
        <f t="shared" si="50"/>
        <v>13.2.38.</v>
      </c>
      <c r="B1047" s="50" t="s">
        <v>914</v>
      </c>
      <c r="C1047" s="20">
        <v>6463</v>
      </c>
      <c r="D1047" s="16" t="s">
        <v>3092</v>
      </c>
      <c r="E1047" s="16"/>
      <c r="F1047" s="19"/>
      <c r="G1047" s="11"/>
      <c r="H1047" s="17">
        <v>1</v>
      </c>
      <c r="I1047" s="13"/>
    </row>
    <row r="1048" spans="1:9" ht="47.25" outlineLevel="2" x14ac:dyDescent="0.25">
      <c r="A1048" s="74" t="str">
        <f t="shared" si="50"/>
        <v>13.2.39.</v>
      </c>
      <c r="B1048" s="50" t="s">
        <v>914</v>
      </c>
      <c r="C1048" s="20">
        <v>6464</v>
      </c>
      <c r="D1048" s="16" t="s">
        <v>3092</v>
      </c>
      <c r="E1048" s="16"/>
      <c r="F1048" s="19"/>
      <c r="G1048" s="11"/>
      <c r="H1048" s="17">
        <v>1</v>
      </c>
      <c r="I1048" s="13"/>
    </row>
    <row r="1049" spans="1:9" ht="47.25" outlineLevel="2" x14ac:dyDescent="0.25">
      <c r="A1049" s="74" t="str">
        <f t="shared" si="50"/>
        <v>13.2.40.</v>
      </c>
      <c r="B1049" s="50" t="s">
        <v>914</v>
      </c>
      <c r="C1049" s="20">
        <v>6465</v>
      </c>
      <c r="D1049" s="16" t="s">
        <v>3092</v>
      </c>
      <c r="E1049" s="16"/>
      <c r="F1049" s="19"/>
      <c r="G1049" s="11"/>
      <c r="H1049" s="17">
        <v>1</v>
      </c>
      <c r="I1049" s="13"/>
    </row>
    <row r="1050" spans="1:9" ht="47.25" outlineLevel="2" x14ac:dyDescent="0.25">
      <c r="A1050" s="74" t="str">
        <f t="shared" si="50"/>
        <v>13.2.41.</v>
      </c>
      <c r="B1050" s="50" t="s">
        <v>915</v>
      </c>
      <c r="C1050" s="16" t="s">
        <v>916</v>
      </c>
      <c r="D1050" s="16" t="s">
        <v>3092</v>
      </c>
      <c r="E1050" s="16"/>
      <c r="F1050" s="19"/>
      <c r="G1050" s="11"/>
      <c r="H1050" s="17">
        <v>1</v>
      </c>
      <c r="I1050" s="13"/>
    </row>
    <row r="1051" spans="1:9" ht="47.25" outlineLevel="2" x14ac:dyDescent="0.25">
      <c r="A1051" s="74" t="str">
        <f t="shared" si="50"/>
        <v>13.2.42.</v>
      </c>
      <c r="B1051" s="50" t="s">
        <v>917</v>
      </c>
      <c r="C1051" s="16" t="s">
        <v>918</v>
      </c>
      <c r="D1051" s="16" t="s">
        <v>3092</v>
      </c>
      <c r="E1051" s="16"/>
      <c r="F1051" s="19"/>
      <c r="G1051" s="11"/>
      <c r="H1051" s="17">
        <v>1</v>
      </c>
      <c r="I1051" s="13"/>
    </row>
    <row r="1052" spans="1:9" ht="47.25" outlineLevel="2" x14ac:dyDescent="0.25">
      <c r="A1052" s="74" t="str">
        <f t="shared" si="50"/>
        <v>13.2.43.</v>
      </c>
      <c r="B1052" s="50" t="s">
        <v>919</v>
      </c>
      <c r="C1052" s="20">
        <v>6469</v>
      </c>
      <c r="D1052" s="16" t="s">
        <v>3092</v>
      </c>
      <c r="E1052" s="16"/>
      <c r="F1052" s="17">
        <v>29385.41</v>
      </c>
      <c r="G1052" s="11"/>
      <c r="H1052" s="17">
        <v>1</v>
      </c>
      <c r="I1052" s="13"/>
    </row>
    <row r="1053" spans="1:9" ht="47.25" outlineLevel="2" x14ac:dyDescent="0.25">
      <c r="A1053" s="74" t="str">
        <f t="shared" si="50"/>
        <v>13.2.44.</v>
      </c>
      <c r="B1053" s="50" t="s">
        <v>919</v>
      </c>
      <c r="C1053" s="20">
        <v>6470</v>
      </c>
      <c r="D1053" s="16" t="s">
        <v>3092</v>
      </c>
      <c r="E1053" s="16"/>
      <c r="F1053" s="17">
        <v>29385.41</v>
      </c>
      <c r="G1053" s="11"/>
      <c r="H1053" s="17">
        <v>1</v>
      </c>
      <c r="I1053" s="13"/>
    </row>
    <row r="1054" spans="1:9" ht="47.25" outlineLevel="2" x14ac:dyDescent="0.25">
      <c r="A1054" s="74" t="str">
        <f t="shared" si="50"/>
        <v>13.2.45.</v>
      </c>
      <c r="B1054" s="50" t="s">
        <v>920</v>
      </c>
      <c r="C1054" s="20">
        <v>6468</v>
      </c>
      <c r="D1054" s="16" t="s">
        <v>3092</v>
      </c>
      <c r="E1054" s="16"/>
      <c r="F1054" s="17">
        <v>12798.56</v>
      </c>
      <c r="G1054" s="11"/>
      <c r="H1054" s="17">
        <v>1</v>
      </c>
      <c r="I1054" s="13"/>
    </row>
    <row r="1055" spans="1:9" ht="47.25" outlineLevel="2" x14ac:dyDescent="0.25">
      <c r="A1055" s="74" t="str">
        <f t="shared" si="50"/>
        <v>13.2.46.</v>
      </c>
      <c r="B1055" s="50" t="s">
        <v>921</v>
      </c>
      <c r="C1055" s="16" t="s">
        <v>922</v>
      </c>
      <c r="D1055" s="16" t="s">
        <v>3092</v>
      </c>
      <c r="E1055" s="16"/>
      <c r="F1055" s="19"/>
      <c r="G1055" s="11"/>
      <c r="H1055" s="17">
        <v>1</v>
      </c>
      <c r="I1055" s="13"/>
    </row>
    <row r="1056" spans="1:9" ht="47.25" outlineLevel="2" x14ac:dyDescent="0.25">
      <c r="A1056" s="74" t="str">
        <f t="shared" si="50"/>
        <v>13.2.47.</v>
      </c>
      <c r="B1056" s="50" t="s">
        <v>3380</v>
      </c>
      <c r="C1056" s="16" t="s">
        <v>923</v>
      </c>
      <c r="D1056" s="16" t="s">
        <v>3092</v>
      </c>
      <c r="E1056" s="16"/>
      <c r="F1056" s="17">
        <v>54036.83</v>
      </c>
      <c r="G1056" s="11"/>
      <c r="H1056" s="17">
        <v>1</v>
      </c>
      <c r="I1056" s="13"/>
    </row>
    <row r="1057" spans="1:9" ht="47.25" outlineLevel="2" x14ac:dyDescent="0.25">
      <c r="A1057" s="74" t="str">
        <f t="shared" si="50"/>
        <v>13.2.48.</v>
      </c>
      <c r="B1057" s="50" t="s">
        <v>924</v>
      </c>
      <c r="C1057" s="16" t="s">
        <v>925</v>
      </c>
      <c r="D1057" s="16" t="s">
        <v>3092</v>
      </c>
      <c r="E1057" s="16"/>
      <c r="F1057" s="19"/>
      <c r="G1057" s="11"/>
      <c r="H1057" s="17">
        <v>1</v>
      </c>
      <c r="I1057" s="13"/>
    </row>
    <row r="1058" spans="1:9" ht="47.25" outlineLevel="2" x14ac:dyDescent="0.25">
      <c r="A1058" s="74" t="str">
        <f t="shared" si="50"/>
        <v>13.2.49.</v>
      </c>
      <c r="B1058" s="50" t="s">
        <v>926</v>
      </c>
      <c r="C1058" s="16" t="s">
        <v>927</v>
      </c>
      <c r="D1058" s="16" t="s">
        <v>3092</v>
      </c>
      <c r="E1058" s="16"/>
      <c r="F1058" s="19"/>
      <c r="G1058" s="11"/>
      <c r="H1058" s="17">
        <v>1</v>
      </c>
      <c r="I1058" s="13"/>
    </row>
    <row r="1059" spans="1:9" ht="47.25" outlineLevel="2" x14ac:dyDescent="0.25">
      <c r="A1059" s="74" t="str">
        <f t="shared" si="50"/>
        <v>13.2.50.</v>
      </c>
      <c r="B1059" s="50" t="s">
        <v>928</v>
      </c>
      <c r="C1059" s="16" t="s">
        <v>929</v>
      </c>
      <c r="D1059" s="16" t="s">
        <v>3092</v>
      </c>
      <c r="E1059" s="16"/>
      <c r="F1059" s="19"/>
      <c r="G1059" s="11"/>
      <c r="H1059" s="17">
        <v>1</v>
      </c>
      <c r="I1059" s="13"/>
    </row>
    <row r="1060" spans="1:9" ht="47.25" outlineLevel="2" x14ac:dyDescent="0.25">
      <c r="A1060" s="74" t="str">
        <f t="shared" si="50"/>
        <v>13.2.51.</v>
      </c>
      <c r="B1060" s="50" t="s">
        <v>930</v>
      </c>
      <c r="C1060" s="16" t="s">
        <v>931</v>
      </c>
      <c r="D1060" s="16" t="s">
        <v>3092</v>
      </c>
      <c r="E1060" s="16"/>
      <c r="F1060" s="19"/>
      <c r="G1060" s="11"/>
      <c r="H1060" s="17">
        <v>1</v>
      </c>
      <c r="I1060" s="13"/>
    </row>
    <row r="1061" spans="1:9" ht="47.25" outlineLevel="2" x14ac:dyDescent="0.25">
      <c r="A1061" s="74" t="str">
        <f t="shared" si="50"/>
        <v>13.2.52.</v>
      </c>
      <c r="B1061" s="50" t="s">
        <v>932</v>
      </c>
      <c r="C1061" s="16" t="s">
        <v>933</v>
      </c>
      <c r="D1061" s="16" t="s">
        <v>3092</v>
      </c>
      <c r="E1061" s="16"/>
      <c r="F1061" s="19"/>
      <c r="G1061" s="11"/>
      <c r="H1061" s="17">
        <v>1</v>
      </c>
      <c r="I1061" s="13"/>
    </row>
    <row r="1062" spans="1:9" ht="47.25" outlineLevel="2" x14ac:dyDescent="0.25">
      <c r="A1062" s="74" t="str">
        <f t="shared" si="50"/>
        <v>13.2.53.</v>
      </c>
      <c r="B1062" s="50" t="s">
        <v>3592</v>
      </c>
      <c r="C1062" s="16" t="s">
        <v>934</v>
      </c>
      <c r="D1062" s="16" t="s">
        <v>3092</v>
      </c>
      <c r="E1062" s="16"/>
      <c r="F1062" s="19"/>
      <c r="G1062" s="11"/>
      <c r="H1062" s="17">
        <v>1</v>
      </c>
      <c r="I1062" s="13"/>
    </row>
    <row r="1063" spans="1:9" ht="47.25" outlineLevel="2" x14ac:dyDescent="0.25">
      <c r="A1063" s="74" t="str">
        <f t="shared" si="50"/>
        <v>13.2.54.</v>
      </c>
      <c r="B1063" s="50" t="s">
        <v>935</v>
      </c>
      <c r="C1063" s="16" t="s">
        <v>936</v>
      </c>
      <c r="D1063" s="16" t="s">
        <v>3092</v>
      </c>
      <c r="E1063" s="16"/>
      <c r="F1063" s="19"/>
      <c r="G1063" s="11"/>
      <c r="H1063" s="17">
        <v>1</v>
      </c>
      <c r="I1063" s="13"/>
    </row>
    <row r="1064" spans="1:9" ht="47.25" outlineLevel="2" x14ac:dyDescent="0.25">
      <c r="A1064" s="74" t="str">
        <f t="shared" si="50"/>
        <v>13.2.55.</v>
      </c>
      <c r="B1064" s="50" t="s">
        <v>937</v>
      </c>
      <c r="C1064" s="16" t="s">
        <v>938</v>
      </c>
      <c r="D1064" s="16" t="s">
        <v>3092</v>
      </c>
      <c r="E1064" s="16"/>
      <c r="F1064" s="19"/>
      <c r="G1064" s="11"/>
      <c r="H1064" s="17">
        <v>1</v>
      </c>
      <c r="I1064" s="13"/>
    </row>
    <row r="1065" spans="1:9" ht="15.75" outlineLevel="1" x14ac:dyDescent="0.25">
      <c r="A1065" s="74" t="s">
        <v>3663</v>
      </c>
      <c r="B1065" s="49" t="s">
        <v>104</v>
      </c>
      <c r="C1065" s="14"/>
      <c r="D1065" s="14"/>
      <c r="E1065" s="14"/>
      <c r="F1065" s="18"/>
      <c r="G1065" s="11"/>
      <c r="I1065" s="13"/>
    </row>
    <row r="1066" spans="1:9" ht="47.25" outlineLevel="2" x14ac:dyDescent="0.25">
      <c r="A1066" s="74" t="str">
        <f>"13.3."&amp;ROW(A1)&amp;"."</f>
        <v>13.3.1.</v>
      </c>
      <c r="B1066" s="50" t="s">
        <v>939</v>
      </c>
      <c r="C1066" s="16" t="s">
        <v>940</v>
      </c>
      <c r="D1066" s="16" t="s">
        <v>3092</v>
      </c>
      <c r="E1066" s="16"/>
      <c r="F1066" s="19"/>
      <c r="G1066" s="77" t="s">
        <v>941</v>
      </c>
      <c r="H1066" s="17">
        <v>1</v>
      </c>
      <c r="I1066" s="13"/>
    </row>
    <row r="1067" spans="1:9" ht="47.25" outlineLevel="2" x14ac:dyDescent="0.25">
      <c r="A1067" s="74" t="str">
        <f>"13.3."&amp;ROW(A2)&amp;"."</f>
        <v>13.3.2.</v>
      </c>
      <c r="B1067" s="50" t="s">
        <v>942</v>
      </c>
      <c r="C1067" s="16" t="s">
        <v>943</v>
      </c>
      <c r="D1067" s="16" t="s">
        <v>3092</v>
      </c>
      <c r="E1067" s="16"/>
      <c r="F1067" s="19"/>
      <c r="G1067" s="77" t="s">
        <v>944</v>
      </c>
      <c r="H1067" s="17">
        <v>1</v>
      </c>
      <c r="I1067" s="13"/>
    </row>
    <row r="1068" spans="1:9" ht="47.25" outlineLevel="2" x14ac:dyDescent="0.25">
      <c r="A1068" s="74" t="str">
        <f>"13.3."&amp;ROW(A3)&amp;"."</f>
        <v>13.3.3.</v>
      </c>
      <c r="B1068" s="50" t="s">
        <v>478</v>
      </c>
      <c r="C1068" s="16" t="s">
        <v>945</v>
      </c>
      <c r="D1068" s="16" t="s">
        <v>3092</v>
      </c>
      <c r="E1068" s="16"/>
      <c r="F1068" s="19"/>
      <c r="G1068" s="77" t="s">
        <v>946</v>
      </c>
      <c r="H1068" s="17">
        <v>1</v>
      </c>
      <c r="I1068" s="13"/>
    </row>
    <row r="1069" spans="1:9" ht="47.25" outlineLevel="2" x14ac:dyDescent="0.25">
      <c r="A1069" s="74" t="str">
        <f>"13.3."&amp;ROW(A4)&amp;"."</f>
        <v>13.3.4.</v>
      </c>
      <c r="B1069" s="50" t="s">
        <v>947</v>
      </c>
      <c r="C1069" s="16" t="s">
        <v>948</v>
      </c>
      <c r="D1069" s="16" t="s">
        <v>3092</v>
      </c>
      <c r="E1069" s="16"/>
      <c r="F1069" s="19"/>
      <c r="G1069" s="77" t="s">
        <v>949</v>
      </c>
      <c r="H1069" s="17">
        <v>1</v>
      </c>
      <c r="I1069" s="13"/>
    </row>
    <row r="1070" spans="1:9" ht="15.75" outlineLevel="1" x14ac:dyDescent="0.25">
      <c r="A1070" s="74" t="s">
        <v>3664</v>
      </c>
      <c r="B1070" s="49" t="s">
        <v>58</v>
      </c>
      <c r="C1070" s="14"/>
      <c r="D1070" s="14"/>
      <c r="E1070" s="14"/>
      <c r="F1070" s="18"/>
      <c r="G1070" s="78"/>
      <c r="I1070" s="13"/>
    </row>
    <row r="1071" spans="1:9" ht="47.25" outlineLevel="2" x14ac:dyDescent="0.25">
      <c r="A1071" s="74" t="str">
        <f>"13.4."&amp;ROW(A1)&amp;"."</f>
        <v>13.4.1.</v>
      </c>
      <c r="B1071" s="50" t="s">
        <v>950</v>
      </c>
      <c r="C1071" s="16" t="s">
        <v>951</v>
      </c>
      <c r="D1071" s="16" t="s">
        <v>3092</v>
      </c>
      <c r="E1071" s="16"/>
      <c r="F1071" s="19"/>
      <c r="G1071" s="78"/>
      <c r="H1071" s="17">
        <v>1</v>
      </c>
      <c r="I1071" s="13"/>
    </row>
    <row r="1072" spans="1:9" ht="47.25" outlineLevel="2" x14ac:dyDescent="0.25">
      <c r="A1072" s="74" t="str">
        <f>"13.4."&amp;ROW(A2)&amp;"."</f>
        <v>13.4.2.</v>
      </c>
      <c r="B1072" s="50" t="s">
        <v>952</v>
      </c>
      <c r="C1072" s="16" t="s">
        <v>953</v>
      </c>
      <c r="D1072" s="16" t="s">
        <v>3092</v>
      </c>
      <c r="E1072" s="16"/>
      <c r="F1072" s="19"/>
      <c r="G1072" s="78"/>
      <c r="H1072" s="17">
        <v>1</v>
      </c>
      <c r="I1072" s="13"/>
    </row>
    <row r="1073" spans="1:9" ht="47.25" outlineLevel="2" x14ac:dyDescent="0.25">
      <c r="A1073" s="74" t="str">
        <f>"13.4."&amp;ROW(A3)&amp;"."</f>
        <v>13.4.3.</v>
      </c>
      <c r="B1073" s="50" t="s">
        <v>952</v>
      </c>
      <c r="C1073" s="16" t="s">
        <v>954</v>
      </c>
      <c r="D1073" s="16" t="s">
        <v>3092</v>
      </c>
      <c r="E1073" s="16"/>
      <c r="F1073" s="19"/>
      <c r="G1073" s="78"/>
      <c r="H1073" s="17">
        <v>1</v>
      </c>
      <c r="I1073" s="13"/>
    </row>
    <row r="1074" spans="1:9" ht="47.25" outlineLevel="2" x14ac:dyDescent="0.25">
      <c r="A1074" s="74" t="str">
        <f>"13.4."&amp;ROW(A4)&amp;"."</f>
        <v>13.4.4.</v>
      </c>
      <c r="B1074" s="50" t="s">
        <v>955</v>
      </c>
      <c r="C1074" s="16" t="s">
        <v>956</v>
      </c>
      <c r="D1074" s="16" t="s">
        <v>3092</v>
      </c>
      <c r="E1074" s="16"/>
      <c r="F1074" s="19"/>
      <c r="G1074" s="77" t="s">
        <v>957</v>
      </c>
      <c r="H1074" s="17">
        <v>1</v>
      </c>
      <c r="I1074" s="43"/>
    </row>
    <row r="1075" spans="1:9" ht="47.25" outlineLevel="2" x14ac:dyDescent="0.25">
      <c r="A1075" s="74" t="str">
        <f>"13.4."&amp;ROW(A5)&amp;"."</f>
        <v>13.4.5.</v>
      </c>
      <c r="B1075" s="50" t="s">
        <v>958</v>
      </c>
      <c r="C1075" s="20">
        <v>6455</v>
      </c>
      <c r="D1075" s="16" t="s">
        <v>3092</v>
      </c>
      <c r="E1075" s="16"/>
      <c r="F1075" s="19"/>
      <c r="G1075" s="77" t="s">
        <v>862</v>
      </c>
      <c r="H1075" s="17">
        <v>1</v>
      </c>
      <c r="I1075" s="43"/>
    </row>
    <row r="1076" spans="1:9" ht="47.25" outlineLevel="2" x14ac:dyDescent="0.25">
      <c r="A1076" s="74" t="str">
        <f t="shared" ref="A1076" si="51">"13.4."&amp;ROW(A8)&amp;"."</f>
        <v>13.4.8.</v>
      </c>
      <c r="B1076" s="50" t="s">
        <v>959</v>
      </c>
      <c r="C1076" s="16" t="s">
        <v>960</v>
      </c>
      <c r="D1076" s="16" t="s">
        <v>3092</v>
      </c>
      <c r="E1076" s="16"/>
      <c r="F1076" s="19"/>
      <c r="G1076" s="77" t="s">
        <v>862</v>
      </c>
      <c r="H1076" s="17">
        <v>1</v>
      </c>
      <c r="I1076" s="43"/>
    </row>
    <row r="1077" spans="1:9" ht="31.5" outlineLevel="1" x14ac:dyDescent="0.25">
      <c r="A1077" s="74" t="s">
        <v>3665</v>
      </c>
      <c r="B1077" s="49" t="s">
        <v>3082</v>
      </c>
      <c r="C1077" s="16"/>
      <c r="D1077" s="16"/>
      <c r="E1077" s="14"/>
      <c r="F1077" s="19"/>
      <c r="G1077" s="11"/>
      <c r="I1077" s="13"/>
    </row>
    <row r="1078" spans="1:9" ht="78.75" outlineLevel="2" x14ac:dyDescent="0.25">
      <c r="A1078" s="74" t="str">
        <f>"13.5."&amp;ROW(A1)&amp;"."</f>
        <v>13.5.1.</v>
      </c>
      <c r="B1078" s="50" t="s">
        <v>3381</v>
      </c>
      <c r="C1078" s="16">
        <v>35</v>
      </c>
      <c r="D1078" s="16" t="s">
        <v>3092</v>
      </c>
      <c r="E1078" s="16" t="s">
        <v>3593</v>
      </c>
      <c r="F1078" s="19"/>
      <c r="G1078" s="11"/>
      <c r="H1078" s="17">
        <v>1</v>
      </c>
      <c r="I1078" s="13"/>
    </row>
    <row r="1079" spans="1:9" ht="63" outlineLevel="2" x14ac:dyDescent="0.25">
      <c r="A1079" s="74" t="str">
        <f>"13.5."&amp;ROW(A2)&amp;"."</f>
        <v>13.5.2.</v>
      </c>
      <c r="B1079" s="50" t="s">
        <v>2360</v>
      </c>
      <c r="C1079" s="16" t="s">
        <v>2361</v>
      </c>
      <c r="D1079" s="16" t="s">
        <v>3092</v>
      </c>
      <c r="E1079" s="16" t="s">
        <v>3382</v>
      </c>
      <c r="F1079" s="19"/>
      <c r="G1079" s="11"/>
      <c r="H1079" s="17">
        <v>2</v>
      </c>
      <c r="I1079" s="13"/>
    </row>
    <row r="1080" spans="1:9" ht="47.25" outlineLevel="2" x14ac:dyDescent="0.25">
      <c r="A1080" s="74" t="str">
        <f>"13.5."&amp;ROW(A3)&amp;"."</f>
        <v>13.5.3.</v>
      </c>
      <c r="B1080" s="50" t="s">
        <v>2362</v>
      </c>
      <c r="C1080" s="16">
        <v>55</v>
      </c>
      <c r="D1080" s="16" t="s">
        <v>3092</v>
      </c>
      <c r="E1080" s="16" t="s">
        <v>2363</v>
      </c>
      <c r="F1080" s="19"/>
      <c r="G1080" s="11"/>
      <c r="H1080" s="17">
        <v>1</v>
      </c>
      <c r="I1080" s="13"/>
    </row>
    <row r="1081" spans="1:9" ht="47.25" outlineLevel="2" x14ac:dyDescent="0.25">
      <c r="A1081" s="74" t="str">
        <f>"13.5."&amp;ROW(A4)&amp;"."</f>
        <v>13.5.4.</v>
      </c>
      <c r="B1081" s="50" t="s">
        <v>2364</v>
      </c>
      <c r="C1081" s="16">
        <v>62</v>
      </c>
      <c r="D1081" s="16" t="s">
        <v>3092</v>
      </c>
      <c r="E1081" s="16" t="s">
        <v>2363</v>
      </c>
      <c r="F1081" s="19"/>
      <c r="G1081" s="11"/>
      <c r="H1081" s="17">
        <v>1</v>
      </c>
      <c r="I1081" s="13"/>
    </row>
    <row r="1082" spans="1:9" ht="47.25" outlineLevel="2" x14ac:dyDescent="0.25">
      <c r="A1082" s="74" t="str">
        <f>"13.5."&amp;ROW(A5)&amp;"."</f>
        <v>13.5.5.</v>
      </c>
      <c r="B1082" s="50" t="s">
        <v>2365</v>
      </c>
      <c r="C1082" s="16">
        <v>69</v>
      </c>
      <c r="D1082" s="16" t="s">
        <v>3092</v>
      </c>
      <c r="E1082" s="16" t="s">
        <v>2363</v>
      </c>
      <c r="F1082" s="19"/>
      <c r="G1082" s="11"/>
      <c r="H1082" s="17">
        <v>1</v>
      </c>
      <c r="I1082" s="13"/>
    </row>
    <row r="1083" spans="1:9" ht="47.25" outlineLevel="2" x14ac:dyDescent="0.25">
      <c r="A1083" s="74" t="str">
        <f t="shared" ref="A1083:A1091" si="52">"13.5."&amp;ROW(A8)&amp;"."</f>
        <v>13.5.8.</v>
      </c>
      <c r="B1083" s="50" t="s">
        <v>2366</v>
      </c>
      <c r="C1083" s="16">
        <v>6</v>
      </c>
      <c r="D1083" s="16" t="s">
        <v>3092</v>
      </c>
      <c r="E1083" s="16" t="s">
        <v>2363</v>
      </c>
      <c r="F1083" s="19"/>
      <c r="G1083" s="11"/>
      <c r="H1083" s="17">
        <v>1</v>
      </c>
      <c r="I1083" s="13"/>
    </row>
    <row r="1084" spans="1:9" ht="47.25" outlineLevel="2" x14ac:dyDescent="0.25">
      <c r="A1084" s="74" t="str">
        <f t="shared" si="52"/>
        <v>13.5.9.</v>
      </c>
      <c r="B1084" s="50" t="s">
        <v>3383</v>
      </c>
      <c r="C1084" s="16">
        <v>23</v>
      </c>
      <c r="D1084" s="16" t="s">
        <v>3092</v>
      </c>
      <c r="E1084" s="16"/>
      <c r="F1084" s="19"/>
      <c r="G1084" s="11"/>
      <c r="H1084" s="17">
        <v>1</v>
      </c>
      <c r="I1084" s="13"/>
    </row>
    <row r="1085" spans="1:9" ht="47.25" outlineLevel="2" x14ac:dyDescent="0.25">
      <c r="A1085" s="74" t="str">
        <f t="shared" si="52"/>
        <v>13.5.10.</v>
      </c>
      <c r="B1085" s="50" t="s">
        <v>1966</v>
      </c>
      <c r="C1085" s="16" t="s">
        <v>1967</v>
      </c>
      <c r="D1085" s="16" t="s">
        <v>3092</v>
      </c>
      <c r="E1085" s="16"/>
      <c r="F1085" s="19"/>
      <c r="G1085" s="11"/>
      <c r="H1085" s="17">
        <v>1</v>
      </c>
      <c r="I1085" s="13"/>
    </row>
    <row r="1086" spans="1:9" ht="47.25" outlineLevel="2" x14ac:dyDescent="0.25">
      <c r="A1086" s="74" t="str">
        <f t="shared" si="52"/>
        <v>13.5.11.</v>
      </c>
      <c r="B1086" s="50" t="s">
        <v>2367</v>
      </c>
      <c r="C1086" s="16" t="s">
        <v>2368</v>
      </c>
      <c r="D1086" s="16" t="s">
        <v>3092</v>
      </c>
      <c r="E1086" s="16"/>
      <c r="F1086" s="19"/>
      <c r="G1086" s="11"/>
      <c r="H1086" s="17">
        <v>1</v>
      </c>
      <c r="I1086" s="13"/>
    </row>
    <row r="1087" spans="1:9" ht="47.25" outlineLevel="2" x14ac:dyDescent="0.25">
      <c r="A1087" s="74" t="str">
        <f t="shared" si="52"/>
        <v>13.5.12.</v>
      </c>
      <c r="B1087" s="50" t="s">
        <v>2369</v>
      </c>
      <c r="C1087" s="16">
        <v>27</v>
      </c>
      <c r="D1087" s="16" t="s">
        <v>3092</v>
      </c>
      <c r="E1087" s="16" t="s">
        <v>3384</v>
      </c>
      <c r="F1087" s="19"/>
      <c r="G1087" s="11"/>
      <c r="H1087" s="17">
        <v>1</v>
      </c>
      <c r="I1087" s="13"/>
    </row>
    <row r="1088" spans="1:9" ht="47.25" outlineLevel="2" x14ac:dyDescent="0.25">
      <c r="A1088" s="74" t="str">
        <f t="shared" si="52"/>
        <v>13.5.13.</v>
      </c>
      <c r="B1088" s="50" t="s">
        <v>2370</v>
      </c>
      <c r="C1088" s="16">
        <v>32</v>
      </c>
      <c r="D1088" s="16" t="s">
        <v>3092</v>
      </c>
      <c r="E1088" s="16"/>
      <c r="F1088" s="19"/>
      <c r="G1088" s="11"/>
      <c r="H1088" s="17">
        <v>1</v>
      </c>
      <c r="I1088" s="13"/>
    </row>
    <row r="1089" spans="1:9" ht="47.25" outlineLevel="2" x14ac:dyDescent="0.25">
      <c r="A1089" s="74" t="str">
        <f t="shared" si="52"/>
        <v>13.5.14.</v>
      </c>
      <c r="B1089" s="50" t="s">
        <v>2371</v>
      </c>
      <c r="C1089" s="16">
        <v>9</v>
      </c>
      <c r="D1089" s="16" t="s">
        <v>3092</v>
      </c>
      <c r="E1089" s="16"/>
      <c r="F1089" s="19"/>
      <c r="G1089" s="11"/>
      <c r="H1089" s="17">
        <v>1</v>
      </c>
      <c r="I1089" s="13"/>
    </row>
    <row r="1090" spans="1:9" ht="47.25" outlineLevel="2" x14ac:dyDescent="0.25">
      <c r="A1090" s="74" t="str">
        <f t="shared" si="52"/>
        <v>13.5.15.</v>
      </c>
      <c r="B1090" s="50" t="s">
        <v>2372</v>
      </c>
      <c r="C1090" s="16">
        <v>18</v>
      </c>
      <c r="D1090" s="16" t="s">
        <v>3092</v>
      </c>
      <c r="E1090" s="16"/>
      <c r="F1090" s="19"/>
      <c r="G1090" s="11"/>
      <c r="H1090" s="17">
        <v>1</v>
      </c>
      <c r="I1090" s="13"/>
    </row>
    <row r="1091" spans="1:9" ht="47.25" outlineLevel="2" x14ac:dyDescent="0.25">
      <c r="A1091" s="74" t="str">
        <f t="shared" si="52"/>
        <v>13.5.16.</v>
      </c>
      <c r="B1091" s="50" t="s">
        <v>2373</v>
      </c>
      <c r="C1091" s="16">
        <v>15</v>
      </c>
      <c r="D1091" s="16" t="s">
        <v>3092</v>
      </c>
      <c r="E1091" s="16"/>
      <c r="F1091" s="19"/>
      <c r="G1091" s="11"/>
      <c r="H1091" s="17">
        <v>1</v>
      </c>
      <c r="I1091" s="13"/>
    </row>
    <row r="1092" spans="1:9" ht="47.25" outlineLevel="2" x14ac:dyDescent="0.25">
      <c r="A1092" s="74" t="str">
        <f t="shared" ref="A1092:A1116" si="53">"13.5."&amp;ROW(A17)&amp;"."</f>
        <v>13.5.17.</v>
      </c>
      <c r="B1092" s="50" t="s">
        <v>2374</v>
      </c>
      <c r="C1092" s="16">
        <v>32</v>
      </c>
      <c r="D1092" s="16" t="s">
        <v>3092</v>
      </c>
      <c r="E1092" s="16"/>
      <c r="F1092" s="19"/>
      <c r="G1092" s="11"/>
      <c r="H1092" s="17">
        <v>1</v>
      </c>
      <c r="I1092" s="13"/>
    </row>
    <row r="1093" spans="1:9" ht="47.25" outlineLevel="2" x14ac:dyDescent="0.25">
      <c r="A1093" s="74" t="str">
        <f t="shared" si="53"/>
        <v>13.5.18.</v>
      </c>
      <c r="B1093" s="50" t="s">
        <v>2375</v>
      </c>
      <c r="C1093" s="16">
        <v>26</v>
      </c>
      <c r="D1093" s="16" t="s">
        <v>3092</v>
      </c>
      <c r="E1093" s="16"/>
      <c r="F1093" s="19"/>
      <c r="G1093" s="11"/>
      <c r="H1093" s="17">
        <v>1</v>
      </c>
      <c r="I1093" s="13"/>
    </row>
    <row r="1094" spans="1:9" ht="47.25" outlineLevel="2" x14ac:dyDescent="0.25">
      <c r="A1094" s="74" t="str">
        <f t="shared" si="53"/>
        <v>13.5.19.</v>
      </c>
      <c r="B1094" s="50" t="s">
        <v>2376</v>
      </c>
      <c r="C1094" s="16">
        <v>50</v>
      </c>
      <c r="D1094" s="16" t="s">
        <v>3092</v>
      </c>
      <c r="E1094" s="16"/>
      <c r="F1094" s="19"/>
      <c r="G1094" s="11"/>
      <c r="H1094" s="17">
        <v>1</v>
      </c>
      <c r="I1094" s="13"/>
    </row>
    <row r="1095" spans="1:9" ht="47.25" outlineLevel="2" x14ac:dyDescent="0.25">
      <c r="A1095" s="74" t="str">
        <f t="shared" si="53"/>
        <v>13.5.20.</v>
      </c>
      <c r="B1095" s="50" t="s">
        <v>2377</v>
      </c>
      <c r="C1095" s="16">
        <v>17</v>
      </c>
      <c r="D1095" s="16" t="s">
        <v>3092</v>
      </c>
      <c r="E1095" s="16"/>
      <c r="F1095" s="19"/>
      <c r="G1095" s="11"/>
      <c r="H1095" s="17">
        <v>1</v>
      </c>
      <c r="I1095" s="13"/>
    </row>
    <row r="1096" spans="1:9" ht="47.25" outlineLevel="2" x14ac:dyDescent="0.25">
      <c r="A1096" s="74" t="str">
        <f t="shared" si="53"/>
        <v>13.5.21.</v>
      </c>
      <c r="B1096" s="50" t="s">
        <v>2378</v>
      </c>
      <c r="C1096" s="16">
        <v>22</v>
      </c>
      <c r="D1096" s="16" t="s">
        <v>3092</v>
      </c>
      <c r="E1096" s="16"/>
      <c r="F1096" s="19"/>
      <c r="G1096" s="11"/>
      <c r="H1096" s="17">
        <v>1</v>
      </c>
      <c r="I1096" s="13"/>
    </row>
    <row r="1097" spans="1:9" ht="47.25" outlineLevel="2" x14ac:dyDescent="0.25">
      <c r="A1097" s="74" t="str">
        <f t="shared" si="53"/>
        <v>13.5.22.</v>
      </c>
      <c r="B1097" s="50" t="s">
        <v>2379</v>
      </c>
      <c r="C1097" s="16" t="s">
        <v>2380</v>
      </c>
      <c r="D1097" s="16" t="s">
        <v>3092</v>
      </c>
      <c r="E1097" s="16"/>
      <c r="F1097" s="19"/>
      <c r="G1097" s="11"/>
      <c r="H1097" s="17">
        <v>1</v>
      </c>
      <c r="I1097" s="13"/>
    </row>
    <row r="1098" spans="1:9" ht="47.25" outlineLevel="2" x14ac:dyDescent="0.25">
      <c r="A1098" s="74" t="str">
        <f t="shared" si="53"/>
        <v>13.5.23.</v>
      </c>
      <c r="B1098" s="50" t="s">
        <v>2381</v>
      </c>
      <c r="C1098" s="16">
        <v>57</v>
      </c>
      <c r="D1098" s="16" t="s">
        <v>3092</v>
      </c>
      <c r="E1098" s="16"/>
      <c r="F1098" s="19"/>
      <c r="G1098" s="11"/>
      <c r="H1098" s="17">
        <v>1</v>
      </c>
      <c r="I1098" s="13"/>
    </row>
    <row r="1099" spans="1:9" ht="47.25" outlineLevel="2" x14ac:dyDescent="0.25">
      <c r="A1099" s="74" t="str">
        <f t="shared" si="53"/>
        <v>13.5.24.</v>
      </c>
      <c r="B1099" s="50" t="s">
        <v>2382</v>
      </c>
      <c r="C1099" s="16">
        <v>31</v>
      </c>
      <c r="D1099" s="16" t="s">
        <v>3092</v>
      </c>
      <c r="E1099" s="16"/>
      <c r="F1099" s="19"/>
      <c r="G1099" s="11"/>
      <c r="H1099" s="17">
        <v>1</v>
      </c>
      <c r="I1099" s="13"/>
    </row>
    <row r="1100" spans="1:9" ht="47.25" outlineLevel="2" x14ac:dyDescent="0.25">
      <c r="A1100" s="74" t="str">
        <f t="shared" si="53"/>
        <v>13.5.25.</v>
      </c>
      <c r="B1100" s="50" t="s">
        <v>2291</v>
      </c>
      <c r="C1100" s="16" t="s">
        <v>2292</v>
      </c>
      <c r="D1100" s="16" t="s">
        <v>3092</v>
      </c>
      <c r="E1100" s="16"/>
      <c r="F1100" s="19"/>
      <c r="G1100" s="11"/>
      <c r="H1100" s="17">
        <v>2</v>
      </c>
      <c r="I1100" s="13"/>
    </row>
    <row r="1101" spans="1:9" ht="47.25" outlineLevel="2" x14ac:dyDescent="0.25">
      <c r="A1101" s="74" t="str">
        <f t="shared" si="53"/>
        <v>13.5.26.</v>
      </c>
      <c r="B1101" s="50" t="s">
        <v>2383</v>
      </c>
      <c r="C1101" s="16">
        <v>65</v>
      </c>
      <c r="D1101" s="16" t="s">
        <v>3092</v>
      </c>
      <c r="E1101" s="16"/>
      <c r="F1101" s="19"/>
      <c r="G1101" s="11"/>
      <c r="H1101" s="17">
        <v>1</v>
      </c>
      <c r="I1101" s="13"/>
    </row>
    <row r="1102" spans="1:9" ht="47.25" outlineLevel="2" x14ac:dyDescent="0.25">
      <c r="A1102" s="74" t="str">
        <f t="shared" si="53"/>
        <v>13.5.27.</v>
      </c>
      <c r="B1102" s="50" t="s">
        <v>2384</v>
      </c>
      <c r="C1102" s="16">
        <v>2</v>
      </c>
      <c r="D1102" s="16" t="s">
        <v>3092</v>
      </c>
      <c r="E1102" s="16"/>
      <c r="F1102" s="19"/>
      <c r="G1102" s="11"/>
      <c r="H1102" s="17">
        <v>1</v>
      </c>
      <c r="I1102" s="13"/>
    </row>
    <row r="1103" spans="1:9" ht="47.25" outlineLevel="2" x14ac:dyDescent="0.25">
      <c r="A1103" s="74" t="str">
        <f t="shared" si="53"/>
        <v>13.5.28.</v>
      </c>
      <c r="B1103" s="50" t="s">
        <v>2385</v>
      </c>
      <c r="C1103" s="16">
        <v>44</v>
      </c>
      <c r="D1103" s="16" t="s">
        <v>3092</v>
      </c>
      <c r="E1103" s="16"/>
      <c r="F1103" s="19"/>
      <c r="G1103" s="11"/>
      <c r="H1103" s="17">
        <v>1</v>
      </c>
      <c r="I1103" s="13"/>
    </row>
    <row r="1104" spans="1:9" ht="47.25" outlineLevel="2" x14ac:dyDescent="0.25">
      <c r="A1104" s="74" t="str">
        <f t="shared" si="53"/>
        <v>13.5.29.</v>
      </c>
      <c r="B1104" s="50" t="s">
        <v>2386</v>
      </c>
      <c r="C1104" s="16">
        <v>40</v>
      </c>
      <c r="D1104" s="16" t="s">
        <v>3092</v>
      </c>
      <c r="E1104" s="16"/>
      <c r="F1104" s="19"/>
      <c r="G1104" s="11"/>
      <c r="H1104" s="17">
        <v>1</v>
      </c>
      <c r="I1104" s="13"/>
    </row>
    <row r="1105" spans="1:9" ht="63" outlineLevel="2" x14ac:dyDescent="0.25">
      <c r="A1105" s="74" t="str">
        <f t="shared" si="53"/>
        <v>13.5.30.</v>
      </c>
      <c r="B1105" s="50" t="s">
        <v>2387</v>
      </c>
      <c r="C1105" s="16" t="s">
        <v>2388</v>
      </c>
      <c r="D1105" s="16" t="s">
        <v>3092</v>
      </c>
      <c r="E1105" s="16" t="s">
        <v>3382</v>
      </c>
      <c r="F1105" s="19"/>
      <c r="G1105" s="11"/>
      <c r="H1105" s="17">
        <v>3</v>
      </c>
      <c r="I1105" s="13"/>
    </row>
    <row r="1106" spans="1:9" ht="47.25" outlineLevel="2" x14ac:dyDescent="0.25">
      <c r="A1106" s="74" t="str">
        <f t="shared" si="53"/>
        <v>13.5.31.</v>
      </c>
      <c r="B1106" s="50" t="s">
        <v>2389</v>
      </c>
      <c r="C1106" s="16">
        <v>39</v>
      </c>
      <c r="D1106" s="16" t="s">
        <v>3092</v>
      </c>
      <c r="E1106" s="16"/>
      <c r="F1106" s="19"/>
      <c r="G1106" s="11"/>
      <c r="H1106" s="17">
        <v>1</v>
      </c>
      <c r="I1106" s="13"/>
    </row>
    <row r="1107" spans="1:9" ht="47.25" outlineLevel="2" x14ac:dyDescent="0.25">
      <c r="A1107" s="74" t="str">
        <f t="shared" si="53"/>
        <v>13.5.32.</v>
      </c>
      <c r="B1107" s="50" t="s">
        <v>2390</v>
      </c>
      <c r="C1107" s="16">
        <v>64</v>
      </c>
      <c r="D1107" s="16" t="s">
        <v>3092</v>
      </c>
      <c r="E1107" s="16"/>
      <c r="F1107" s="19"/>
      <c r="G1107" s="11"/>
      <c r="H1107" s="17">
        <v>1</v>
      </c>
      <c r="I1107" s="13"/>
    </row>
    <row r="1108" spans="1:9" ht="47.25" outlineLevel="2" x14ac:dyDescent="0.25">
      <c r="A1108" s="74" t="str">
        <f t="shared" si="53"/>
        <v>13.5.33.</v>
      </c>
      <c r="B1108" s="50" t="s">
        <v>2391</v>
      </c>
      <c r="C1108" s="16">
        <v>9</v>
      </c>
      <c r="D1108" s="16" t="s">
        <v>3092</v>
      </c>
      <c r="E1108" s="16"/>
      <c r="F1108" s="19"/>
      <c r="G1108" s="11"/>
      <c r="H1108" s="17">
        <v>1</v>
      </c>
      <c r="I1108" s="13"/>
    </row>
    <row r="1109" spans="1:9" ht="63" outlineLevel="2" x14ac:dyDescent="0.25">
      <c r="A1109" s="74" t="str">
        <f t="shared" si="53"/>
        <v>13.5.34.</v>
      </c>
      <c r="B1109" s="50" t="s">
        <v>2392</v>
      </c>
      <c r="C1109" s="16" t="s">
        <v>2393</v>
      </c>
      <c r="D1109" s="16" t="s">
        <v>3092</v>
      </c>
      <c r="E1109" s="16" t="s">
        <v>3382</v>
      </c>
      <c r="F1109" s="19"/>
      <c r="G1109" s="11"/>
      <c r="H1109" s="17">
        <v>2</v>
      </c>
      <c r="I1109" s="13"/>
    </row>
    <row r="1110" spans="1:9" ht="47.25" outlineLevel="2" x14ac:dyDescent="0.25">
      <c r="A1110" s="74" t="str">
        <f t="shared" si="53"/>
        <v>13.5.35.</v>
      </c>
      <c r="B1110" s="50" t="s">
        <v>2394</v>
      </c>
      <c r="C1110" s="16" t="s">
        <v>2395</v>
      </c>
      <c r="D1110" s="16" t="s">
        <v>3092</v>
      </c>
      <c r="E1110" s="16" t="s">
        <v>3278</v>
      </c>
      <c r="F1110" s="19"/>
      <c r="G1110" s="11"/>
      <c r="H1110" s="17">
        <v>1</v>
      </c>
      <c r="I1110" s="13"/>
    </row>
    <row r="1111" spans="1:9" ht="47.25" outlineLevel="2" x14ac:dyDescent="0.25">
      <c r="A1111" s="74" t="str">
        <f t="shared" si="53"/>
        <v>13.5.36.</v>
      </c>
      <c r="B1111" s="50" t="s">
        <v>1869</v>
      </c>
      <c r="C1111" s="16" t="s">
        <v>1870</v>
      </c>
      <c r="D1111" s="16" t="s">
        <v>3092</v>
      </c>
      <c r="E1111" s="16" t="s">
        <v>3278</v>
      </c>
      <c r="F1111" s="19"/>
      <c r="G1111" s="11"/>
      <c r="H1111" s="17">
        <v>1</v>
      </c>
      <c r="I1111" s="13"/>
    </row>
    <row r="1112" spans="1:9" ht="47.25" outlineLevel="2" x14ac:dyDescent="0.25">
      <c r="A1112" s="74" t="str">
        <f t="shared" si="53"/>
        <v>13.5.37.</v>
      </c>
      <c r="B1112" s="50" t="s">
        <v>2396</v>
      </c>
      <c r="C1112" s="16">
        <v>44</v>
      </c>
      <c r="D1112" s="16" t="s">
        <v>3092</v>
      </c>
      <c r="E1112" s="16"/>
      <c r="F1112" s="19"/>
      <c r="G1112" s="11"/>
      <c r="H1112" s="17">
        <v>1</v>
      </c>
      <c r="I1112" s="13"/>
    </row>
    <row r="1113" spans="1:9" ht="47.25" outlineLevel="2" x14ac:dyDescent="0.25">
      <c r="A1113" s="74" t="str">
        <f t="shared" si="53"/>
        <v>13.5.38.</v>
      </c>
      <c r="B1113" s="50" t="s">
        <v>2397</v>
      </c>
      <c r="C1113" s="16" t="s">
        <v>2398</v>
      </c>
      <c r="D1113" s="16" t="s">
        <v>3092</v>
      </c>
      <c r="E1113" s="16"/>
      <c r="F1113" s="19"/>
      <c r="G1113" s="11"/>
      <c r="H1113" s="17">
        <v>1</v>
      </c>
      <c r="I1113" s="13"/>
    </row>
    <row r="1114" spans="1:9" ht="63" outlineLevel="2" x14ac:dyDescent="0.25">
      <c r="A1114" s="74" t="str">
        <f t="shared" si="53"/>
        <v>13.5.39.</v>
      </c>
      <c r="B1114" s="50" t="s">
        <v>2399</v>
      </c>
      <c r="C1114" s="16" t="s">
        <v>2400</v>
      </c>
      <c r="D1114" s="16" t="s">
        <v>3092</v>
      </c>
      <c r="E1114" s="16" t="s">
        <v>3382</v>
      </c>
      <c r="F1114" s="19"/>
      <c r="G1114" s="11"/>
      <c r="H1114" s="17">
        <v>4</v>
      </c>
      <c r="I1114" s="13"/>
    </row>
    <row r="1115" spans="1:9" ht="47.25" outlineLevel="2" x14ac:dyDescent="0.25">
      <c r="A1115" s="74" t="str">
        <f t="shared" si="53"/>
        <v>13.5.40.</v>
      </c>
      <c r="B1115" s="50" t="s">
        <v>2401</v>
      </c>
      <c r="C1115" s="16" t="s">
        <v>2402</v>
      </c>
      <c r="D1115" s="16" t="s">
        <v>3092</v>
      </c>
      <c r="E1115" s="16"/>
      <c r="F1115" s="19"/>
      <c r="G1115" s="11"/>
      <c r="H1115" s="17">
        <v>1</v>
      </c>
      <c r="I1115" s="13"/>
    </row>
    <row r="1116" spans="1:9" ht="47.25" outlineLevel="2" x14ac:dyDescent="0.25">
      <c r="A1116" s="74" t="str">
        <f t="shared" si="53"/>
        <v>13.5.41.</v>
      </c>
      <c r="B1116" s="50" t="s">
        <v>2403</v>
      </c>
      <c r="C1116" s="16" t="s">
        <v>2404</v>
      </c>
      <c r="D1116" s="16" t="s">
        <v>3092</v>
      </c>
      <c r="E1116" s="16"/>
      <c r="F1116" s="19"/>
      <c r="G1116" s="11"/>
      <c r="H1116" s="17">
        <v>1</v>
      </c>
      <c r="I1116" s="13"/>
    </row>
    <row r="1117" spans="1:9" s="1" customFormat="1" ht="15.75" x14ac:dyDescent="0.25">
      <c r="A1117" s="65"/>
      <c r="B1117" s="47"/>
      <c r="C1117" s="5"/>
      <c r="D1117" s="5"/>
      <c r="E1117" s="5"/>
      <c r="F1117" s="5"/>
      <c r="G1117" s="11"/>
      <c r="H1117" s="8"/>
      <c r="I1117" s="9"/>
    </row>
    <row r="1118" spans="1:9" ht="15.75" x14ac:dyDescent="0.25">
      <c r="A1118" s="75">
        <v>14</v>
      </c>
      <c r="B1118" s="48" t="s">
        <v>961</v>
      </c>
      <c r="C1118" s="4"/>
      <c r="D1118" s="4"/>
      <c r="E1118" s="4"/>
      <c r="F1118" s="10">
        <v>34555683.079999998</v>
      </c>
      <c r="G1118" s="10"/>
      <c r="H1118" s="10"/>
      <c r="I1118" s="10"/>
    </row>
    <row r="1119" spans="1:9" ht="15.75" outlineLevel="1" x14ac:dyDescent="0.25">
      <c r="A1119" s="74" t="s">
        <v>3666</v>
      </c>
      <c r="B1119" s="49" t="s">
        <v>3</v>
      </c>
      <c r="C1119" s="14"/>
      <c r="D1119" s="14"/>
      <c r="E1119" s="14"/>
      <c r="F1119" s="15">
        <v>9399854.6199999992</v>
      </c>
      <c r="G1119" s="11"/>
      <c r="I1119" s="13"/>
    </row>
    <row r="1120" spans="1:9" ht="47.25" outlineLevel="2" x14ac:dyDescent="0.25">
      <c r="A1120" s="74" t="str">
        <f>"14.1."&amp;ROW(A1)&amp;"."</f>
        <v>14.1.1.</v>
      </c>
      <c r="B1120" s="50" t="s">
        <v>962</v>
      </c>
      <c r="C1120" s="16" t="s">
        <v>963</v>
      </c>
      <c r="D1120" s="16" t="s">
        <v>3093</v>
      </c>
      <c r="E1120" s="16"/>
      <c r="F1120" s="17">
        <v>9334751.8200000003</v>
      </c>
      <c r="G1120" s="77" t="s">
        <v>1104</v>
      </c>
      <c r="H1120" s="17">
        <v>1</v>
      </c>
      <c r="I1120" s="13"/>
    </row>
    <row r="1121" spans="1:9" ht="47.25" outlineLevel="2" x14ac:dyDescent="0.25">
      <c r="A1121" s="74" t="str">
        <f>"14.1."&amp;ROW(A2)&amp;"."</f>
        <v>14.1.2.</v>
      </c>
      <c r="B1121" s="50" t="s">
        <v>3386</v>
      </c>
      <c r="C1121" s="16" t="s">
        <v>964</v>
      </c>
      <c r="D1121" s="16" t="s">
        <v>3093</v>
      </c>
      <c r="E1121" s="16"/>
      <c r="F1121" s="17">
        <v>65102.8</v>
      </c>
      <c r="G1121" s="77" t="s">
        <v>1104</v>
      </c>
      <c r="H1121" s="17">
        <v>1</v>
      </c>
      <c r="I1121" s="13"/>
    </row>
    <row r="1122" spans="1:9" ht="47.25" outlineLevel="2" x14ac:dyDescent="0.25">
      <c r="A1122" s="74" t="str">
        <f>"14.1."&amp;ROW(A3)&amp;"."</f>
        <v>14.1.3.</v>
      </c>
      <c r="B1122" s="50" t="s">
        <v>3387</v>
      </c>
      <c r="C1122" s="16" t="s">
        <v>965</v>
      </c>
      <c r="D1122" s="16" t="s">
        <v>3093</v>
      </c>
      <c r="E1122" s="16"/>
      <c r="F1122" s="19"/>
      <c r="G1122" s="77" t="s">
        <v>1104</v>
      </c>
      <c r="H1122" s="17">
        <v>1</v>
      </c>
      <c r="I1122" s="13"/>
    </row>
    <row r="1123" spans="1:9" ht="15.75" outlineLevel="1" x14ac:dyDescent="0.25">
      <c r="A1123" s="74" t="s">
        <v>3667</v>
      </c>
      <c r="B1123" s="49" t="s">
        <v>7</v>
      </c>
      <c r="C1123" s="14"/>
      <c r="D1123" s="14"/>
      <c r="E1123" s="14"/>
      <c r="F1123" s="15">
        <v>3660947.04</v>
      </c>
      <c r="G1123" s="11"/>
      <c r="I1123" s="13"/>
    </row>
    <row r="1124" spans="1:9" ht="47.25" outlineLevel="2" x14ac:dyDescent="0.25">
      <c r="A1124" s="74" t="str">
        <f>"14.2."&amp;ROW(A1)&amp;"."</f>
        <v>14.2.1.</v>
      </c>
      <c r="B1124" s="50" t="s">
        <v>3385</v>
      </c>
      <c r="C1124" s="16" t="s">
        <v>966</v>
      </c>
      <c r="D1124" s="16" t="s">
        <v>3093</v>
      </c>
      <c r="E1124" s="16"/>
      <c r="F1124" s="17">
        <v>1044608.13</v>
      </c>
      <c r="G1124" s="11"/>
      <c r="H1124" s="17">
        <v>1</v>
      </c>
      <c r="I1124" s="13"/>
    </row>
    <row r="1125" spans="1:9" ht="47.25" outlineLevel="2" x14ac:dyDescent="0.25">
      <c r="A1125" s="74" t="str">
        <f>"14.2."&amp;ROW(A2)&amp;"."</f>
        <v>14.2.2.</v>
      </c>
      <c r="B1125" s="50" t="s">
        <v>967</v>
      </c>
      <c r="C1125" s="16" t="s">
        <v>968</v>
      </c>
      <c r="D1125" s="16" t="s">
        <v>3093</v>
      </c>
      <c r="E1125" s="16"/>
      <c r="F1125" s="19"/>
      <c r="G1125" s="11"/>
      <c r="H1125" s="17">
        <v>1</v>
      </c>
      <c r="I1125" s="13"/>
    </row>
    <row r="1126" spans="1:9" ht="47.25" outlineLevel="2" x14ac:dyDescent="0.25">
      <c r="A1126" s="74" t="str">
        <f>"14.2."&amp;ROW(A3)&amp;"."</f>
        <v>14.2.3.</v>
      </c>
      <c r="B1126" s="50" t="s">
        <v>969</v>
      </c>
      <c r="C1126" s="16" t="s">
        <v>970</v>
      </c>
      <c r="D1126" s="16" t="s">
        <v>3093</v>
      </c>
      <c r="E1126" s="16"/>
      <c r="F1126" s="19"/>
      <c r="G1126" s="11"/>
      <c r="H1126" s="17">
        <v>1</v>
      </c>
      <c r="I1126" s="13"/>
    </row>
    <row r="1127" spans="1:9" ht="47.25" outlineLevel="2" x14ac:dyDescent="0.25">
      <c r="A1127" s="74" t="str">
        <f>"14.2."&amp;ROW(A4)&amp;"."</f>
        <v>14.2.4.</v>
      </c>
      <c r="B1127" s="50" t="s">
        <v>971</v>
      </c>
      <c r="C1127" s="16" t="s">
        <v>972</v>
      </c>
      <c r="D1127" s="16" t="s">
        <v>3093</v>
      </c>
      <c r="E1127" s="16"/>
      <c r="F1127" s="19"/>
      <c r="G1127" s="11"/>
      <c r="H1127" s="17">
        <v>1</v>
      </c>
      <c r="I1127" s="13"/>
    </row>
    <row r="1128" spans="1:9" ht="47.25" outlineLevel="2" x14ac:dyDescent="0.25">
      <c r="A1128" s="74" t="str">
        <f>"14.2."&amp;ROW(A5)&amp;"."</f>
        <v>14.2.5.</v>
      </c>
      <c r="B1128" s="50" t="s">
        <v>973</v>
      </c>
      <c r="C1128" s="16" t="s">
        <v>974</v>
      </c>
      <c r="D1128" s="16" t="s">
        <v>3093</v>
      </c>
      <c r="E1128" s="16"/>
      <c r="F1128" s="19"/>
      <c r="G1128" s="11"/>
      <c r="H1128" s="17">
        <v>1</v>
      </c>
      <c r="I1128" s="13"/>
    </row>
    <row r="1129" spans="1:9" ht="47.25" outlineLevel="2" x14ac:dyDescent="0.25">
      <c r="A1129" s="74" t="str">
        <f t="shared" ref="A1129:A1137" si="54">"14.2."&amp;ROW(A8)&amp;"."</f>
        <v>14.2.8.</v>
      </c>
      <c r="B1129" s="50" t="s">
        <v>975</v>
      </c>
      <c r="C1129" s="16" t="s">
        <v>976</v>
      </c>
      <c r="D1129" s="16" t="s">
        <v>3093</v>
      </c>
      <c r="E1129" s="16"/>
      <c r="F1129" s="19"/>
      <c r="G1129" s="11"/>
      <c r="H1129" s="17">
        <v>1</v>
      </c>
      <c r="I1129" s="13"/>
    </row>
    <row r="1130" spans="1:9" ht="47.25" outlineLevel="2" x14ac:dyDescent="0.25">
      <c r="A1130" s="74" t="str">
        <f t="shared" si="54"/>
        <v>14.2.9.</v>
      </c>
      <c r="B1130" s="50" t="s">
        <v>977</v>
      </c>
      <c r="C1130" s="16" t="s">
        <v>978</v>
      </c>
      <c r="D1130" s="16" t="s">
        <v>3093</v>
      </c>
      <c r="E1130" s="16"/>
      <c r="F1130" s="19"/>
      <c r="G1130" s="11"/>
      <c r="H1130" s="17">
        <v>1</v>
      </c>
      <c r="I1130" s="13"/>
    </row>
    <row r="1131" spans="1:9" ht="47.25" outlineLevel="2" x14ac:dyDescent="0.25">
      <c r="A1131" s="74" t="str">
        <f t="shared" si="54"/>
        <v>14.2.10.</v>
      </c>
      <c r="B1131" s="50" t="s">
        <v>979</v>
      </c>
      <c r="C1131" s="16" t="s">
        <v>980</v>
      </c>
      <c r="D1131" s="16" t="s">
        <v>3093</v>
      </c>
      <c r="E1131" s="16"/>
      <c r="F1131" s="19"/>
      <c r="G1131" s="11"/>
      <c r="H1131" s="17">
        <v>1</v>
      </c>
      <c r="I1131" s="13"/>
    </row>
    <row r="1132" spans="1:9" ht="47.25" outlineLevel="2" x14ac:dyDescent="0.25">
      <c r="A1132" s="74" t="str">
        <f t="shared" si="54"/>
        <v>14.2.11.</v>
      </c>
      <c r="B1132" s="50" t="s">
        <v>981</v>
      </c>
      <c r="C1132" s="16" t="s">
        <v>982</v>
      </c>
      <c r="D1132" s="16" t="s">
        <v>3093</v>
      </c>
      <c r="E1132" s="16"/>
      <c r="F1132" s="19"/>
      <c r="G1132" s="11"/>
      <c r="H1132" s="17">
        <v>1</v>
      </c>
      <c r="I1132" s="13"/>
    </row>
    <row r="1133" spans="1:9" ht="47.25" outlineLevel="2" x14ac:dyDescent="0.25">
      <c r="A1133" s="74" t="str">
        <f t="shared" si="54"/>
        <v>14.2.12.</v>
      </c>
      <c r="B1133" s="50" t="s">
        <v>983</v>
      </c>
      <c r="C1133" s="16" t="s">
        <v>984</v>
      </c>
      <c r="D1133" s="16" t="s">
        <v>3093</v>
      </c>
      <c r="E1133" s="16"/>
      <c r="F1133" s="19"/>
      <c r="G1133" s="11"/>
      <c r="H1133" s="17">
        <v>1</v>
      </c>
      <c r="I1133" s="13"/>
    </row>
    <row r="1134" spans="1:9" ht="47.25" outlineLevel="2" x14ac:dyDescent="0.25">
      <c r="A1134" s="74" t="str">
        <f t="shared" si="54"/>
        <v>14.2.13.</v>
      </c>
      <c r="B1134" s="50" t="s">
        <v>985</v>
      </c>
      <c r="C1134" s="16" t="s">
        <v>986</v>
      </c>
      <c r="D1134" s="16" t="s">
        <v>3093</v>
      </c>
      <c r="E1134" s="16"/>
      <c r="F1134" s="19"/>
      <c r="G1134" s="11"/>
      <c r="H1134" s="17">
        <v>1</v>
      </c>
      <c r="I1134" s="13"/>
    </row>
    <row r="1135" spans="1:9" ht="47.25" outlineLevel="2" x14ac:dyDescent="0.25">
      <c r="A1135" s="74" t="str">
        <f t="shared" si="54"/>
        <v>14.2.14.</v>
      </c>
      <c r="B1135" s="50" t="s">
        <v>3388</v>
      </c>
      <c r="C1135" s="16" t="s">
        <v>987</v>
      </c>
      <c r="D1135" s="16" t="s">
        <v>3093</v>
      </c>
      <c r="E1135" s="16"/>
      <c r="F1135" s="17">
        <v>391235.91</v>
      </c>
      <c r="G1135" s="11"/>
      <c r="H1135" s="17">
        <v>1</v>
      </c>
      <c r="I1135" s="13"/>
    </row>
    <row r="1136" spans="1:9" ht="47.25" outlineLevel="2" x14ac:dyDescent="0.25">
      <c r="A1136" s="74" t="str">
        <f t="shared" si="54"/>
        <v>14.2.15.</v>
      </c>
      <c r="B1136" s="50" t="s">
        <v>988</v>
      </c>
      <c r="C1136" s="16" t="s">
        <v>989</v>
      </c>
      <c r="D1136" s="16" t="s">
        <v>3093</v>
      </c>
      <c r="E1136" s="16"/>
      <c r="F1136" s="19"/>
      <c r="G1136" s="11"/>
      <c r="H1136" s="17">
        <v>1</v>
      </c>
      <c r="I1136" s="13"/>
    </row>
    <row r="1137" spans="1:9" ht="47.25" outlineLevel="2" x14ac:dyDescent="0.25">
      <c r="A1137" s="74" t="str">
        <f t="shared" si="54"/>
        <v>14.2.16.</v>
      </c>
      <c r="B1137" s="50" t="s">
        <v>990</v>
      </c>
      <c r="C1137" s="16" t="s">
        <v>991</v>
      </c>
      <c r="D1137" s="16" t="s">
        <v>3093</v>
      </c>
      <c r="E1137" s="16"/>
      <c r="F1137" s="19"/>
      <c r="G1137" s="11"/>
      <c r="H1137" s="17">
        <v>1</v>
      </c>
      <c r="I1137" s="13"/>
    </row>
    <row r="1138" spans="1:9" ht="47.25" outlineLevel="2" x14ac:dyDescent="0.25">
      <c r="A1138" s="74" t="str">
        <f t="shared" ref="A1138:A1194" si="55">"14.2."&amp;ROW(A17)&amp;"."</f>
        <v>14.2.17.</v>
      </c>
      <c r="B1138" s="50" t="s">
        <v>992</v>
      </c>
      <c r="C1138" s="16" t="s">
        <v>993</v>
      </c>
      <c r="D1138" s="16" t="s">
        <v>3093</v>
      </c>
      <c r="E1138" s="16"/>
      <c r="F1138" s="19"/>
      <c r="G1138" s="11"/>
      <c r="H1138" s="17">
        <v>1</v>
      </c>
      <c r="I1138" s="13"/>
    </row>
    <row r="1139" spans="1:9" ht="47.25" outlineLevel="2" x14ac:dyDescent="0.25">
      <c r="A1139" s="74" t="str">
        <f t="shared" si="55"/>
        <v>14.2.18.</v>
      </c>
      <c r="B1139" s="50" t="s">
        <v>994</v>
      </c>
      <c r="C1139" s="16" t="s">
        <v>995</v>
      </c>
      <c r="D1139" s="16" t="s">
        <v>3093</v>
      </c>
      <c r="E1139" s="16"/>
      <c r="F1139" s="19"/>
      <c r="G1139" s="11"/>
      <c r="H1139" s="17">
        <v>1</v>
      </c>
      <c r="I1139" s="13"/>
    </row>
    <row r="1140" spans="1:9" ht="47.25" outlineLevel="2" x14ac:dyDescent="0.25">
      <c r="A1140" s="74" t="str">
        <f t="shared" si="55"/>
        <v>14.2.19.</v>
      </c>
      <c r="B1140" s="50" t="s">
        <v>996</v>
      </c>
      <c r="C1140" s="16" t="s">
        <v>997</v>
      </c>
      <c r="D1140" s="16" t="s">
        <v>3093</v>
      </c>
      <c r="E1140" s="16"/>
      <c r="F1140" s="19"/>
      <c r="G1140" s="11"/>
      <c r="H1140" s="17">
        <v>1</v>
      </c>
      <c r="I1140" s="13"/>
    </row>
    <row r="1141" spans="1:9" ht="47.25" outlineLevel="2" x14ac:dyDescent="0.25">
      <c r="A1141" s="74" t="str">
        <f t="shared" si="55"/>
        <v>14.2.20.</v>
      </c>
      <c r="B1141" s="50" t="s">
        <v>998</v>
      </c>
      <c r="C1141" s="16" t="s">
        <v>999</v>
      </c>
      <c r="D1141" s="16" t="s">
        <v>3093</v>
      </c>
      <c r="E1141" s="16"/>
      <c r="F1141" s="19"/>
      <c r="G1141" s="11"/>
      <c r="H1141" s="17">
        <v>1</v>
      </c>
      <c r="I1141" s="13"/>
    </row>
    <row r="1142" spans="1:9" ht="47.25" outlineLevel="2" x14ac:dyDescent="0.25">
      <c r="A1142" s="74" t="str">
        <f t="shared" si="55"/>
        <v>14.2.21.</v>
      </c>
      <c r="B1142" s="50" t="s">
        <v>1000</v>
      </c>
      <c r="C1142" s="16" t="s">
        <v>1001</v>
      </c>
      <c r="D1142" s="16" t="s">
        <v>3093</v>
      </c>
      <c r="E1142" s="16"/>
      <c r="F1142" s="19"/>
      <c r="G1142" s="11"/>
      <c r="H1142" s="17">
        <v>1</v>
      </c>
      <c r="I1142" s="13"/>
    </row>
    <row r="1143" spans="1:9" ht="47.25" outlineLevel="2" x14ac:dyDescent="0.25">
      <c r="A1143" s="74" t="str">
        <f t="shared" si="55"/>
        <v>14.2.22.</v>
      </c>
      <c r="B1143" s="50" t="s">
        <v>1002</v>
      </c>
      <c r="C1143" s="16" t="s">
        <v>1003</v>
      </c>
      <c r="D1143" s="16" t="s">
        <v>3093</v>
      </c>
      <c r="E1143" s="16"/>
      <c r="F1143" s="19"/>
      <c r="G1143" s="11"/>
      <c r="H1143" s="17">
        <v>1</v>
      </c>
      <c r="I1143" s="13"/>
    </row>
    <row r="1144" spans="1:9" ht="47.25" outlineLevel="2" x14ac:dyDescent="0.25">
      <c r="A1144" s="74" t="str">
        <f t="shared" si="55"/>
        <v>14.2.23.</v>
      </c>
      <c r="B1144" s="50" t="s">
        <v>3389</v>
      </c>
      <c r="C1144" s="16" t="s">
        <v>1004</v>
      </c>
      <c r="D1144" s="16" t="s">
        <v>3093</v>
      </c>
      <c r="E1144" s="16"/>
      <c r="F1144" s="17">
        <v>14917.78</v>
      </c>
      <c r="G1144" s="11"/>
      <c r="H1144" s="17">
        <v>1</v>
      </c>
      <c r="I1144" s="13"/>
    </row>
    <row r="1145" spans="1:9" ht="47.25" outlineLevel="2" x14ac:dyDescent="0.25">
      <c r="A1145" s="74" t="str">
        <f t="shared" si="55"/>
        <v>14.2.24.</v>
      </c>
      <c r="B1145" s="50" t="s">
        <v>1005</v>
      </c>
      <c r="C1145" s="16" t="s">
        <v>1006</v>
      </c>
      <c r="D1145" s="16" t="s">
        <v>3093</v>
      </c>
      <c r="E1145" s="16"/>
      <c r="F1145" s="19"/>
      <c r="G1145" s="11"/>
      <c r="H1145" s="17">
        <v>1</v>
      </c>
      <c r="I1145" s="13"/>
    </row>
    <row r="1146" spans="1:9" ht="47.25" outlineLevel="2" x14ac:dyDescent="0.25">
      <c r="A1146" s="74" t="str">
        <f t="shared" si="55"/>
        <v>14.2.25.</v>
      </c>
      <c r="B1146" s="50" t="s">
        <v>1007</v>
      </c>
      <c r="C1146" s="16" t="s">
        <v>1008</v>
      </c>
      <c r="D1146" s="16" t="s">
        <v>3093</v>
      </c>
      <c r="E1146" s="16"/>
      <c r="F1146" s="19"/>
      <c r="G1146" s="11"/>
      <c r="H1146" s="17">
        <v>1</v>
      </c>
      <c r="I1146" s="13"/>
    </row>
    <row r="1147" spans="1:9" ht="47.25" outlineLevel="2" x14ac:dyDescent="0.25">
      <c r="A1147" s="74" t="str">
        <f t="shared" si="55"/>
        <v>14.2.26.</v>
      </c>
      <c r="B1147" s="50" t="s">
        <v>1009</v>
      </c>
      <c r="C1147" s="16" t="s">
        <v>1010</v>
      </c>
      <c r="D1147" s="16" t="s">
        <v>3093</v>
      </c>
      <c r="E1147" s="16"/>
      <c r="F1147" s="19"/>
      <c r="G1147" s="11"/>
      <c r="H1147" s="17">
        <v>1</v>
      </c>
      <c r="I1147" s="13"/>
    </row>
    <row r="1148" spans="1:9" ht="47.25" outlineLevel="2" x14ac:dyDescent="0.25">
      <c r="A1148" s="74" t="str">
        <f t="shared" si="55"/>
        <v>14.2.27.</v>
      </c>
      <c r="B1148" s="50" t="s">
        <v>1011</v>
      </c>
      <c r="C1148" s="16" t="s">
        <v>1012</v>
      </c>
      <c r="D1148" s="16" t="s">
        <v>3093</v>
      </c>
      <c r="E1148" s="16"/>
      <c r="F1148" s="19"/>
      <c r="G1148" s="11"/>
      <c r="H1148" s="17">
        <v>1</v>
      </c>
      <c r="I1148" s="13"/>
    </row>
    <row r="1149" spans="1:9" ht="47.25" outlineLevel="2" x14ac:dyDescent="0.25">
      <c r="A1149" s="74" t="str">
        <f t="shared" si="55"/>
        <v>14.2.28.</v>
      </c>
      <c r="B1149" s="50" t="s">
        <v>3390</v>
      </c>
      <c r="C1149" s="16" t="s">
        <v>1013</v>
      </c>
      <c r="D1149" s="16" t="s">
        <v>3093</v>
      </c>
      <c r="E1149" s="16"/>
      <c r="F1149" s="17">
        <v>6813.17</v>
      </c>
      <c r="G1149" s="11"/>
      <c r="H1149" s="17">
        <v>1</v>
      </c>
      <c r="I1149" s="13"/>
    </row>
    <row r="1150" spans="1:9" ht="47.25" outlineLevel="2" x14ac:dyDescent="0.25">
      <c r="A1150" s="74" t="str">
        <f t="shared" si="55"/>
        <v>14.2.29.</v>
      </c>
      <c r="B1150" s="50" t="s">
        <v>1014</v>
      </c>
      <c r="C1150" s="16" t="s">
        <v>1015</v>
      </c>
      <c r="D1150" s="16" t="s">
        <v>3093</v>
      </c>
      <c r="E1150" s="16"/>
      <c r="F1150" s="19"/>
      <c r="G1150" s="11"/>
      <c r="H1150" s="17">
        <v>1</v>
      </c>
      <c r="I1150" s="13"/>
    </row>
    <row r="1151" spans="1:9" ht="47.25" outlineLevel="2" x14ac:dyDescent="0.25">
      <c r="A1151" s="74" t="str">
        <f t="shared" si="55"/>
        <v>14.2.30.</v>
      </c>
      <c r="B1151" s="50" t="s">
        <v>1016</v>
      </c>
      <c r="C1151" s="16" t="s">
        <v>1017</v>
      </c>
      <c r="D1151" s="16" t="s">
        <v>3093</v>
      </c>
      <c r="E1151" s="16"/>
      <c r="F1151" s="19"/>
      <c r="G1151" s="11"/>
      <c r="H1151" s="17">
        <v>1</v>
      </c>
      <c r="I1151" s="13"/>
    </row>
    <row r="1152" spans="1:9" ht="47.25" outlineLevel="2" x14ac:dyDescent="0.25">
      <c r="A1152" s="74" t="str">
        <f t="shared" si="55"/>
        <v>14.2.31.</v>
      </c>
      <c r="B1152" s="50" t="s">
        <v>3396</v>
      </c>
      <c r="C1152" s="16" t="s">
        <v>1018</v>
      </c>
      <c r="D1152" s="16" t="s">
        <v>3093</v>
      </c>
      <c r="E1152" s="16"/>
      <c r="F1152" s="19"/>
      <c r="G1152" s="11"/>
      <c r="H1152" s="17">
        <v>1</v>
      </c>
      <c r="I1152" s="13"/>
    </row>
    <row r="1153" spans="1:9" ht="47.25" outlineLevel="2" x14ac:dyDescent="0.25">
      <c r="A1153" s="74" t="str">
        <f t="shared" si="55"/>
        <v>14.2.32.</v>
      </c>
      <c r="B1153" s="50" t="s">
        <v>3391</v>
      </c>
      <c r="C1153" s="16" t="s">
        <v>1019</v>
      </c>
      <c r="D1153" s="16" t="s">
        <v>3093</v>
      </c>
      <c r="E1153" s="16"/>
      <c r="F1153" s="17">
        <v>8894.02</v>
      </c>
      <c r="G1153" s="11"/>
      <c r="H1153" s="17">
        <v>1</v>
      </c>
      <c r="I1153" s="13"/>
    </row>
    <row r="1154" spans="1:9" ht="47.25" outlineLevel="2" x14ac:dyDescent="0.25">
      <c r="A1154" s="74" t="str">
        <f t="shared" si="55"/>
        <v>14.2.33.</v>
      </c>
      <c r="B1154" s="50" t="s">
        <v>3397</v>
      </c>
      <c r="C1154" s="16" t="s">
        <v>1020</v>
      </c>
      <c r="D1154" s="16" t="s">
        <v>3093</v>
      </c>
      <c r="E1154" s="16"/>
      <c r="F1154" s="19"/>
      <c r="G1154" s="11"/>
      <c r="H1154" s="17">
        <v>1</v>
      </c>
      <c r="I1154" s="13"/>
    </row>
    <row r="1155" spans="1:9" ht="47.25" outlineLevel="2" x14ac:dyDescent="0.25">
      <c r="A1155" s="74" t="str">
        <f t="shared" si="55"/>
        <v>14.2.34.</v>
      </c>
      <c r="B1155" s="50" t="s">
        <v>3354</v>
      </c>
      <c r="C1155" s="16" t="s">
        <v>1021</v>
      </c>
      <c r="D1155" s="16" t="s">
        <v>3093</v>
      </c>
      <c r="E1155" s="16"/>
      <c r="F1155" s="17">
        <v>34195.96</v>
      </c>
      <c r="G1155" s="11"/>
      <c r="H1155" s="17">
        <v>1</v>
      </c>
      <c r="I1155" s="13"/>
    </row>
    <row r="1156" spans="1:9" ht="47.25" outlineLevel="2" x14ac:dyDescent="0.25">
      <c r="A1156" s="74" t="str">
        <f t="shared" si="55"/>
        <v>14.2.35.</v>
      </c>
      <c r="B1156" s="50" t="s">
        <v>3395</v>
      </c>
      <c r="C1156" s="16" t="s">
        <v>1022</v>
      </c>
      <c r="D1156" s="16" t="s">
        <v>3093</v>
      </c>
      <c r="E1156" s="16"/>
      <c r="F1156" s="17">
        <v>99636.32</v>
      </c>
      <c r="G1156" s="11"/>
      <c r="H1156" s="17">
        <v>1</v>
      </c>
      <c r="I1156" s="13"/>
    </row>
    <row r="1157" spans="1:9" ht="47.25" outlineLevel="2" x14ac:dyDescent="0.25">
      <c r="A1157" s="74" t="str">
        <f t="shared" si="55"/>
        <v>14.2.36.</v>
      </c>
      <c r="B1157" s="50" t="s">
        <v>3392</v>
      </c>
      <c r="C1157" s="16" t="s">
        <v>1023</v>
      </c>
      <c r="D1157" s="16" t="s">
        <v>3093</v>
      </c>
      <c r="E1157" s="16"/>
      <c r="F1157" s="19"/>
      <c r="G1157" s="11"/>
      <c r="H1157" s="17">
        <v>1</v>
      </c>
      <c r="I1157" s="13"/>
    </row>
    <row r="1158" spans="1:9" ht="47.25" outlineLevel="2" x14ac:dyDescent="0.25">
      <c r="A1158" s="74" t="str">
        <f t="shared" si="55"/>
        <v>14.2.37.</v>
      </c>
      <c r="B1158" s="50" t="s">
        <v>3393</v>
      </c>
      <c r="C1158" s="16" t="s">
        <v>1024</v>
      </c>
      <c r="D1158" s="16" t="s">
        <v>3093</v>
      </c>
      <c r="E1158" s="16"/>
      <c r="F1158" s="19"/>
      <c r="G1158" s="11"/>
      <c r="H1158" s="17">
        <v>1</v>
      </c>
      <c r="I1158" s="13"/>
    </row>
    <row r="1159" spans="1:9" ht="47.25" outlineLevel="2" x14ac:dyDescent="0.25">
      <c r="A1159" s="74" t="str">
        <f t="shared" si="55"/>
        <v>14.2.38.</v>
      </c>
      <c r="B1159" s="50" t="s">
        <v>3394</v>
      </c>
      <c r="C1159" s="16" t="s">
        <v>1025</v>
      </c>
      <c r="D1159" s="16" t="s">
        <v>3093</v>
      </c>
      <c r="E1159" s="16"/>
      <c r="F1159" s="19"/>
      <c r="G1159" s="11"/>
      <c r="H1159" s="17">
        <v>1</v>
      </c>
      <c r="I1159" s="13"/>
    </row>
    <row r="1160" spans="1:9" ht="47.25" outlineLevel="2" x14ac:dyDescent="0.25">
      <c r="A1160" s="74" t="str">
        <f t="shared" si="55"/>
        <v>14.2.39.</v>
      </c>
      <c r="B1160" s="50" t="s">
        <v>1026</v>
      </c>
      <c r="C1160" s="16" t="s">
        <v>1027</v>
      </c>
      <c r="D1160" s="16" t="s">
        <v>3093</v>
      </c>
      <c r="E1160" s="16"/>
      <c r="F1160" s="19"/>
      <c r="G1160" s="11"/>
      <c r="H1160" s="17">
        <v>1</v>
      </c>
      <c r="I1160" s="13"/>
    </row>
    <row r="1161" spans="1:9" ht="47.25" outlineLevel="2" x14ac:dyDescent="0.25">
      <c r="A1161" s="74" t="str">
        <f t="shared" si="55"/>
        <v>14.2.40.</v>
      </c>
      <c r="B1161" s="50" t="s">
        <v>1028</v>
      </c>
      <c r="C1161" s="16" t="s">
        <v>1029</v>
      </c>
      <c r="D1161" s="16" t="s">
        <v>3093</v>
      </c>
      <c r="E1161" s="16"/>
      <c r="F1161" s="19"/>
      <c r="G1161" s="11"/>
      <c r="H1161" s="17">
        <v>1</v>
      </c>
      <c r="I1161" s="13"/>
    </row>
    <row r="1162" spans="1:9" ht="47.25" outlineLevel="2" x14ac:dyDescent="0.25">
      <c r="A1162" s="74" t="str">
        <f t="shared" si="55"/>
        <v>14.2.41.</v>
      </c>
      <c r="B1162" s="50" t="s">
        <v>1030</v>
      </c>
      <c r="C1162" s="16" t="s">
        <v>1031</v>
      </c>
      <c r="D1162" s="16" t="s">
        <v>3093</v>
      </c>
      <c r="E1162" s="16"/>
      <c r="F1162" s="19"/>
      <c r="G1162" s="11"/>
      <c r="H1162" s="17">
        <v>1</v>
      </c>
      <c r="I1162" s="13"/>
    </row>
    <row r="1163" spans="1:9" ht="47.25" outlineLevel="2" x14ac:dyDescent="0.25">
      <c r="A1163" s="74" t="str">
        <f t="shared" si="55"/>
        <v>14.2.42.</v>
      </c>
      <c r="B1163" s="50" t="s">
        <v>1032</v>
      </c>
      <c r="C1163" s="16" t="s">
        <v>1033</v>
      </c>
      <c r="D1163" s="16" t="s">
        <v>3093</v>
      </c>
      <c r="E1163" s="16"/>
      <c r="F1163" s="19"/>
      <c r="G1163" s="11"/>
      <c r="H1163" s="17">
        <v>1</v>
      </c>
      <c r="I1163" s="13"/>
    </row>
    <row r="1164" spans="1:9" ht="47.25" outlineLevel="2" x14ac:dyDescent="0.25">
      <c r="A1164" s="74" t="str">
        <f t="shared" si="55"/>
        <v>14.2.43.</v>
      </c>
      <c r="B1164" s="50" t="s">
        <v>1034</v>
      </c>
      <c r="C1164" s="16" t="s">
        <v>1035</v>
      </c>
      <c r="D1164" s="16" t="s">
        <v>3093</v>
      </c>
      <c r="E1164" s="16"/>
      <c r="F1164" s="17">
        <v>338914.31</v>
      </c>
      <c r="G1164" s="11"/>
      <c r="H1164" s="17">
        <v>1</v>
      </c>
      <c r="I1164" s="13"/>
    </row>
    <row r="1165" spans="1:9" ht="47.25" outlineLevel="2" x14ac:dyDescent="0.25">
      <c r="A1165" s="74" t="str">
        <f t="shared" si="55"/>
        <v>14.2.44.</v>
      </c>
      <c r="B1165" s="50" t="s">
        <v>1036</v>
      </c>
      <c r="C1165" s="16" t="s">
        <v>1037</v>
      </c>
      <c r="D1165" s="16" t="s">
        <v>3093</v>
      </c>
      <c r="E1165" s="16"/>
      <c r="F1165" s="19"/>
      <c r="G1165" s="11"/>
      <c r="H1165" s="17">
        <v>1</v>
      </c>
      <c r="I1165" s="13"/>
    </row>
    <row r="1166" spans="1:9" ht="47.25" outlineLevel="2" x14ac:dyDescent="0.25">
      <c r="A1166" s="74" t="str">
        <f t="shared" si="55"/>
        <v>14.2.45.</v>
      </c>
      <c r="B1166" s="50" t="s">
        <v>1038</v>
      </c>
      <c r="C1166" s="16" t="s">
        <v>1039</v>
      </c>
      <c r="D1166" s="16" t="s">
        <v>3093</v>
      </c>
      <c r="E1166" s="16"/>
      <c r="F1166" s="19"/>
      <c r="G1166" s="11"/>
      <c r="H1166" s="17">
        <v>1</v>
      </c>
      <c r="I1166" s="13"/>
    </row>
    <row r="1167" spans="1:9" ht="47.25" outlineLevel="2" x14ac:dyDescent="0.25">
      <c r="A1167" s="74" t="str">
        <f t="shared" si="55"/>
        <v>14.2.46.</v>
      </c>
      <c r="B1167" s="50" t="s">
        <v>1040</v>
      </c>
      <c r="C1167" s="16" t="s">
        <v>1041</v>
      </c>
      <c r="D1167" s="16" t="s">
        <v>3093</v>
      </c>
      <c r="E1167" s="16"/>
      <c r="F1167" s="17">
        <v>101110.61</v>
      </c>
      <c r="G1167" s="11"/>
      <c r="H1167" s="17">
        <v>1</v>
      </c>
      <c r="I1167" s="13"/>
    </row>
    <row r="1168" spans="1:9" ht="47.25" outlineLevel="2" x14ac:dyDescent="0.25">
      <c r="A1168" s="74" t="str">
        <f t="shared" si="55"/>
        <v>14.2.47.</v>
      </c>
      <c r="B1168" s="50" t="s">
        <v>1042</v>
      </c>
      <c r="C1168" s="16" t="s">
        <v>1043</v>
      </c>
      <c r="D1168" s="16" t="s">
        <v>3093</v>
      </c>
      <c r="E1168" s="16"/>
      <c r="F1168" s="17">
        <v>269743.87</v>
      </c>
      <c r="G1168" s="11"/>
      <c r="H1168" s="17">
        <v>1</v>
      </c>
      <c r="I1168" s="13"/>
    </row>
    <row r="1169" spans="1:9" ht="47.25" outlineLevel="2" x14ac:dyDescent="0.25">
      <c r="A1169" s="74" t="str">
        <f t="shared" si="55"/>
        <v>14.2.48.</v>
      </c>
      <c r="B1169" s="50" t="s">
        <v>1044</v>
      </c>
      <c r="C1169" s="16" t="s">
        <v>1045</v>
      </c>
      <c r="D1169" s="16" t="s">
        <v>3093</v>
      </c>
      <c r="E1169" s="16"/>
      <c r="F1169" s="17">
        <v>66269.75</v>
      </c>
      <c r="G1169" s="11"/>
      <c r="H1169" s="17">
        <v>1</v>
      </c>
      <c r="I1169" s="13"/>
    </row>
    <row r="1170" spans="1:9" ht="47.25" outlineLevel="2" x14ac:dyDescent="0.25">
      <c r="A1170" s="74" t="str">
        <f t="shared" si="55"/>
        <v>14.2.49.</v>
      </c>
      <c r="B1170" s="50" t="s">
        <v>1046</v>
      </c>
      <c r="C1170" s="16" t="s">
        <v>1047</v>
      </c>
      <c r="D1170" s="16" t="s">
        <v>3093</v>
      </c>
      <c r="E1170" s="16"/>
      <c r="F1170" s="19"/>
      <c r="G1170" s="11"/>
      <c r="H1170" s="17">
        <v>1</v>
      </c>
      <c r="I1170" s="13"/>
    </row>
    <row r="1171" spans="1:9" ht="47.25" outlineLevel="2" x14ac:dyDescent="0.25">
      <c r="A1171" s="74" t="str">
        <f t="shared" si="55"/>
        <v>14.2.50.</v>
      </c>
      <c r="B1171" s="50" t="s">
        <v>1048</v>
      </c>
      <c r="C1171" s="16" t="s">
        <v>1049</v>
      </c>
      <c r="D1171" s="16" t="s">
        <v>3093</v>
      </c>
      <c r="E1171" s="16"/>
      <c r="F1171" s="19"/>
      <c r="G1171" s="11"/>
      <c r="H1171" s="17">
        <v>1</v>
      </c>
      <c r="I1171" s="13"/>
    </row>
    <row r="1172" spans="1:9" ht="47.25" outlineLevel="2" x14ac:dyDescent="0.25">
      <c r="A1172" s="74" t="str">
        <f t="shared" si="55"/>
        <v>14.2.51.</v>
      </c>
      <c r="B1172" s="50" t="s">
        <v>1050</v>
      </c>
      <c r="C1172" s="16" t="s">
        <v>1051</v>
      </c>
      <c r="D1172" s="16" t="s">
        <v>3093</v>
      </c>
      <c r="E1172" s="16"/>
      <c r="F1172" s="19"/>
      <c r="G1172" s="11"/>
      <c r="H1172" s="17">
        <v>1</v>
      </c>
      <c r="I1172" s="13"/>
    </row>
    <row r="1173" spans="1:9" ht="47.25" outlineLevel="2" x14ac:dyDescent="0.25">
      <c r="A1173" s="74" t="str">
        <f t="shared" si="55"/>
        <v>14.2.52.</v>
      </c>
      <c r="B1173" s="50" t="s">
        <v>1052</v>
      </c>
      <c r="C1173" s="16" t="s">
        <v>1053</v>
      </c>
      <c r="D1173" s="16" t="s">
        <v>3093</v>
      </c>
      <c r="E1173" s="16"/>
      <c r="F1173" s="17">
        <v>542586.05000000005</v>
      </c>
      <c r="G1173" s="11"/>
      <c r="H1173" s="17">
        <v>1</v>
      </c>
      <c r="I1173" s="13"/>
    </row>
    <row r="1174" spans="1:9" ht="47.25" outlineLevel="2" x14ac:dyDescent="0.25">
      <c r="A1174" s="74" t="str">
        <f t="shared" si="55"/>
        <v>14.2.53.</v>
      </c>
      <c r="B1174" s="50" t="s">
        <v>1054</v>
      </c>
      <c r="C1174" s="16" t="s">
        <v>1055</v>
      </c>
      <c r="D1174" s="16" t="s">
        <v>3093</v>
      </c>
      <c r="E1174" s="16"/>
      <c r="F1174" s="17">
        <v>178585.15</v>
      </c>
      <c r="G1174" s="11"/>
      <c r="H1174" s="17">
        <v>1</v>
      </c>
      <c r="I1174" s="13"/>
    </row>
    <row r="1175" spans="1:9" ht="47.25" outlineLevel="2" x14ac:dyDescent="0.25">
      <c r="A1175" s="74" t="str">
        <f t="shared" si="55"/>
        <v>14.2.54.</v>
      </c>
      <c r="B1175" s="50" t="s">
        <v>1056</v>
      </c>
      <c r="C1175" s="16" t="s">
        <v>1057</v>
      </c>
      <c r="D1175" s="16" t="s">
        <v>3093</v>
      </c>
      <c r="E1175" s="16"/>
      <c r="F1175" s="17">
        <v>75274.570000000007</v>
      </c>
      <c r="G1175" s="11"/>
      <c r="H1175" s="17">
        <v>1</v>
      </c>
      <c r="I1175" s="13"/>
    </row>
    <row r="1176" spans="1:9" ht="47.25" outlineLevel="2" x14ac:dyDescent="0.25">
      <c r="A1176" s="74" t="str">
        <f t="shared" si="55"/>
        <v>14.2.55.</v>
      </c>
      <c r="B1176" s="50" t="s">
        <v>1058</v>
      </c>
      <c r="C1176" s="16" t="s">
        <v>1059</v>
      </c>
      <c r="D1176" s="16" t="s">
        <v>3093</v>
      </c>
      <c r="E1176" s="16"/>
      <c r="F1176" s="17">
        <v>75456.539999999994</v>
      </c>
      <c r="G1176" s="11"/>
      <c r="H1176" s="17">
        <v>1</v>
      </c>
      <c r="I1176" s="13"/>
    </row>
    <row r="1177" spans="1:9" ht="47.25" outlineLevel="2" x14ac:dyDescent="0.25">
      <c r="A1177" s="74" t="str">
        <f t="shared" si="55"/>
        <v>14.2.56.</v>
      </c>
      <c r="B1177" s="50" t="s">
        <v>1060</v>
      </c>
      <c r="C1177" s="16" t="s">
        <v>1061</v>
      </c>
      <c r="D1177" s="16" t="s">
        <v>3093</v>
      </c>
      <c r="E1177" s="16"/>
      <c r="F1177" s="17">
        <v>4429.66</v>
      </c>
      <c r="G1177" s="11"/>
      <c r="H1177" s="17">
        <v>1</v>
      </c>
      <c r="I1177" s="13"/>
    </row>
    <row r="1178" spans="1:9" ht="47.25" outlineLevel="2" x14ac:dyDescent="0.25">
      <c r="A1178" s="74" t="str">
        <f t="shared" si="55"/>
        <v>14.2.57.</v>
      </c>
      <c r="B1178" s="50" t="s">
        <v>1062</v>
      </c>
      <c r="C1178" s="16" t="s">
        <v>1063</v>
      </c>
      <c r="D1178" s="16" t="s">
        <v>3093</v>
      </c>
      <c r="E1178" s="16"/>
      <c r="F1178" s="19"/>
      <c r="G1178" s="11"/>
      <c r="H1178" s="17">
        <v>1</v>
      </c>
      <c r="I1178" s="13"/>
    </row>
    <row r="1179" spans="1:9" ht="47.25" outlineLevel="2" x14ac:dyDescent="0.25">
      <c r="A1179" s="74" t="str">
        <f t="shared" si="55"/>
        <v>14.2.58.</v>
      </c>
      <c r="B1179" s="50" t="s">
        <v>1064</v>
      </c>
      <c r="C1179" s="16" t="s">
        <v>1065</v>
      </c>
      <c r="D1179" s="16" t="s">
        <v>3093</v>
      </c>
      <c r="E1179" s="16"/>
      <c r="F1179" s="19"/>
      <c r="G1179" s="11"/>
      <c r="H1179" s="17">
        <v>1</v>
      </c>
      <c r="I1179" s="13"/>
    </row>
    <row r="1180" spans="1:9" ht="47.25" outlineLevel="2" x14ac:dyDescent="0.25">
      <c r="A1180" s="74" t="str">
        <f t="shared" si="55"/>
        <v>14.2.59.</v>
      </c>
      <c r="B1180" s="50" t="s">
        <v>1066</v>
      </c>
      <c r="C1180" s="16" t="s">
        <v>1067</v>
      </c>
      <c r="D1180" s="16" t="s">
        <v>3093</v>
      </c>
      <c r="E1180" s="16"/>
      <c r="F1180" s="19"/>
      <c r="G1180" s="11"/>
      <c r="H1180" s="17">
        <v>1</v>
      </c>
      <c r="I1180" s="13"/>
    </row>
    <row r="1181" spans="1:9" ht="47.25" outlineLevel="2" x14ac:dyDescent="0.25">
      <c r="A1181" s="74" t="str">
        <f t="shared" si="55"/>
        <v>14.2.60.</v>
      </c>
      <c r="B1181" s="50" t="s">
        <v>3401</v>
      </c>
      <c r="C1181" s="16" t="s">
        <v>1068</v>
      </c>
      <c r="D1181" s="16" t="s">
        <v>3093</v>
      </c>
      <c r="E1181" s="16"/>
      <c r="F1181" s="19"/>
      <c r="G1181" s="11"/>
      <c r="H1181" s="17">
        <v>1</v>
      </c>
      <c r="I1181" s="13"/>
    </row>
    <row r="1182" spans="1:9" ht="47.25" outlineLevel="2" x14ac:dyDescent="0.25">
      <c r="A1182" s="74" t="str">
        <f t="shared" si="55"/>
        <v>14.2.61.</v>
      </c>
      <c r="B1182" s="50" t="s">
        <v>3398</v>
      </c>
      <c r="C1182" s="16" t="s">
        <v>1069</v>
      </c>
      <c r="D1182" s="16" t="s">
        <v>3093</v>
      </c>
      <c r="E1182" s="16"/>
      <c r="F1182" s="17">
        <v>131941.63</v>
      </c>
      <c r="G1182" s="11"/>
      <c r="H1182" s="17">
        <v>1</v>
      </c>
      <c r="I1182" s="13"/>
    </row>
    <row r="1183" spans="1:9" ht="47.25" outlineLevel="2" x14ac:dyDescent="0.25">
      <c r="A1183" s="74" t="str">
        <f t="shared" si="55"/>
        <v>14.2.62.</v>
      </c>
      <c r="B1183" s="50" t="s">
        <v>3399</v>
      </c>
      <c r="C1183" s="16" t="s">
        <v>1070</v>
      </c>
      <c r="D1183" s="16" t="s">
        <v>3093</v>
      </c>
      <c r="E1183" s="16"/>
      <c r="F1183" s="17">
        <v>40681.300000000003</v>
      </c>
      <c r="G1183" s="11"/>
      <c r="H1183" s="17">
        <v>1</v>
      </c>
      <c r="I1183" s="13"/>
    </row>
    <row r="1184" spans="1:9" ht="47.25" outlineLevel="2" x14ac:dyDescent="0.25">
      <c r="A1184" s="74" t="str">
        <f t="shared" si="55"/>
        <v>14.2.63.</v>
      </c>
      <c r="B1184" s="50" t="s">
        <v>3400</v>
      </c>
      <c r="C1184" s="16" t="s">
        <v>1071</v>
      </c>
      <c r="D1184" s="16" t="s">
        <v>3093</v>
      </c>
      <c r="E1184" s="16"/>
      <c r="F1184" s="17">
        <v>235652.31</v>
      </c>
      <c r="G1184" s="11"/>
      <c r="H1184" s="17">
        <v>1</v>
      </c>
      <c r="I1184" s="13"/>
    </row>
    <row r="1185" spans="1:9" ht="47.25" outlineLevel="2" x14ac:dyDescent="0.25">
      <c r="A1185" s="74" t="str">
        <f t="shared" si="55"/>
        <v>14.2.64.</v>
      </c>
      <c r="B1185" s="50" t="s">
        <v>1072</v>
      </c>
      <c r="C1185" s="16" t="s">
        <v>1073</v>
      </c>
      <c r="D1185" s="16" t="s">
        <v>3093</v>
      </c>
      <c r="E1185" s="16"/>
      <c r="F1185" s="19"/>
      <c r="G1185" s="11"/>
      <c r="H1185" s="17">
        <v>1</v>
      </c>
      <c r="I1185" s="13"/>
    </row>
    <row r="1186" spans="1:9" ht="47.25" outlineLevel="2" x14ac:dyDescent="0.25">
      <c r="A1186" s="74" t="str">
        <f t="shared" si="55"/>
        <v>14.2.65.</v>
      </c>
      <c r="B1186" s="50" t="s">
        <v>1074</v>
      </c>
      <c r="C1186" s="16" t="s">
        <v>1075</v>
      </c>
      <c r="D1186" s="16" t="s">
        <v>3093</v>
      </c>
      <c r="E1186" s="16"/>
      <c r="F1186" s="19"/>
      <c r="G1186" s="11"/>
      <c r="H1186" s="17">
        <v>1</v>
      </c>
      <c r="I1186" s="13"/>
    </row>
    <row r="1187" spans="1:9" ht="47.25" outlineLevel="2" x14ac:dyDescent="0.25">
      <c r="A1187" s="74" t="str">
        <f t="shared" si="55"/>
        <v>14.2.66.</v>
      </c>
      <c r="B1187" s="50" t="s">
        <v>1076</v>
      </c>
      <c r="C1187" s="16" t="s">
        <v>1077</v>
      </c>
      <c r="D1187" s="16" t="s">
        <v>3093</v>
      </c>
      <c r="E1187" s="16"/>
      <c r="F1187" s="19"/>
      <c r="G1187" s="11"/>
      <c r="H1187" s="17">
        <v>1</v>
      </c>
      <c r="I1187" s="13"/>
    </row>
    <row r="1188" spans="1:9" ht="47.25" outlineLevel="2" x14ac:dyDescent="0.25">
      <c r="A1188" s="74" t="str">
        <f t="shared" si="55"/>
        <v>14.2.67.</v>
      </c>
      <c r="B1188" s="50" t="s">
        <v>1078</v>
      </c>
      <c r="C1188" s="16" t="s">
        <v>1079</v>
      </c>
      <c r="D1188" s="16" t="s">
        <v>3093</v>
      </c>
      <c r="E1188" s="16"/>
      <c r="F1188" s="19"/>
      <c r="G1188" s="11"/>
      <c r="H1188" s="17">
        <v>1</v>
      </c>
      <c r="I1188" s="13"/>
    </row>
    <row r="1189" spans="1:9" ht="47.25" outlineLevel="2" x14ac:dyDescent="0.25">
      <c r="A1189" s="74" t="str">
        <f t="shared" si="55"/>
        <v>14.2.68.</v>
      </c>
      <c r="B1189" s="50" t="s">
        <v>1080</v>
      </c>
      <c r="C1189" s="16" t="s">
        <v>1081</v>
      </c>
      <c r="D1189" s="16" t="s">
        <v>3093</v>
      </c>
      <c r="E1189" s="16"/>
      <c r="F1189" s="19"/>
      <c r="G1189" s="11"/>
      <c r="H1189" s="17">
        <v>1</v>
      </c>
      <c r="I1189" s="13"/>
    </row>
    <row r="1190" spans="1:9" ht="47.25" outlineLevel="2" x14ac:dyDescent="0.25">
      <c r="A1190" s="74" t="str">
        <f t="shared" si="55"/>
        <v>14.2.69.</v>
      </c>
      <c r="B1190" s="50" t="s">
        <v>1082</v>
      </c>
      <c r="C1190" s="16" t="s">
        <v>1083</v>
      </c>
      <c r="D1190" s="16" t="s">
        <v>3093</v>
      </c>
      <c r="E1190" s="16"/>
      <c r="F1190" s="19"/>
      <c r="G1190" s="11"/>
      <c r="H1190" s="17">
        <v>1</v>
      </c>
      <c r="I1190" s="13"/>
    </row>
    <row r="1191" spans="1:9" ht="47.25" outlineLevel="2" x14ac:dyDescent="0.25">
      <c r="A1191" s="74" t="str">
        <f t="shared" si="55"/>
        <v>14.2.70.</v>
      </c>
      <c r="B1191" s="50" t="s">
        <v>1084</v>
      </c>
      <c r="C1191" s="16" t="s">
        <v>1085</v>
      </c>
      <c r="D1191" s="16" t="s">
        <v>3093</v>
      </c>
      <c r="E1191" s="16"/>
      <c r="F1191" s="19"/>
      <c r="G1191" s="11"/>
      <c r="H1191" s="17">
        <v>1</v>
      </c>
      <c r="I1191" s="13"/>
    </row>
    <row r="1192" spans="1:9" ht="47.25" outlineLevel="2" x14ac:dyDescent="0.25">
      <c r="A1192" s="74" t="str">
        <f t="shared" si="55"/>
        <v>14.2.71.</v>
      </c>
      <c r="B1192" s="50" t="s">
        <v>1086</v>
      </c>
      <c r="C1192" s="16" t="s">
        <v>1087</v>
      </c>
      <c r="D1192" s="16" t="s">
        <v>3093</v>
      </c>
      <c r="E1192" s="16"/>
      <c r="F1192" s="19"/>
      <c r="G1192" s="11"/>
      <c r="H1192" s="17">
        <v>1</v>
      </c>
      <c r="I1192" s="13"/>
    </row>
    <row r="1193" spans="1:9" ht="47.25" outlineLevel="2" x14ac:dyDescent="0.25">
      <c r="A1193" s="74" t="str">
        <f t="shared" si="55"/>
        <v>14.2.72.</v>
      </c>
      <c r="B1193" s="50" t="s">
        <v>1088</v>
      </c>
      <c r="C1193" s="16" t="s">
        <v>1089</v>
      </c>
      <c r="D1193" s="16" t="s">
        <v>3093</v>
      </c>
      <c r="E1193" s="16"/>
      <c r="F1193" s="19"/>
      <c r="G1193" s="11"/>
      <c r="H1193" s="17">
        <v>1</v>
      </c>
      <c r="I1193" s="13"/>
    </row>
    <row r="1194" spans="1:9" ht="47.25" outlineLevel="2" x14ac:dyDescent="0.25">
      <c r="A1194" s="74" t="str">
        <f t="shared" si="55"/>
        <v>14.2.73.</v>
      </c>
      <c r="B1194" s="50" t="s">
        <v>1090</v>
      </c>
      <c r="C1194" s="16" t="s">
        <v>1091</v>
      </c>
      <c r="D1194" s="16" t="s">
        <v>3093</v>
      </c>
      <c r="E1194" s="16"/>
      <c r="F1194" s="19"/>
      <c r="G1194" s="11"/>
      <c r="H1194" s="17">
        <v>1</v>
      </c>
      <c r="I1194" s="13"/>
    </row>
    <row r="1195" spans="1:9" ht="15.75" outlineLevel="1" x14ac:dyDescent="0.25">
      <c r="A1195" s="74" t="s">
        <v>3668</v>
      </c>
      <c r="B1195" s="49" t="s">
        <v>104</v>
      </c>
      <c r="C1195" s="14"/>
      <c r="D1195" s="14"/>
      <c r="E1195" s="14"/>
      <c r="F1195" s="15">
        <v>12276.14</v>
      </c>
      <c r="G1195" s="11"/>
      <c r="I1195" s="13"/>
    </row>
    <row r="1196" spans="1:9" ht="47.25" outlineLevel="2" x14ac:dyDescent="0.25">
      <c r="A1196" s="74" t="str">
        <f>"14.3."&amp;ROW(A1)&amp;"."</f>
        <v>14.3.1.</v>
      </c>
      <c r="B1196" s="50" t="s">
        <v>1092</v>
      </c>
      <c r="C1196" s="16" t="s">
        <v>1093</v>
      </c>
      <c r="D1196" s="16" t="s">
        <v>3093</v>
      </c>
      <c r="E1196" s="16"/>
      <c r="F1196" s="19"/>
      <c r="G1196" s="11"/>
      <c r="H1196" s="17">
        <v>1</v>
      </c>
      <c r="I1196" s="13"/>
    </row>
    <row r="1197" spans="1:9" ht="47.25" outlineLevel="2" x14ac:dyDescent="0.25">
      <c r="A1197" s="74" t="str">
        <f>"14.3."&amp;ROW(A2)&amp;"."</f>
        <v>14.3.2.</v>
      </c>
      <c r="B1197" s="50" t="s">
        <v>1094</v>
      </c>
      <c r="C1197" s="16" t="s">
        <v>1095</v>
      </c>
      <c r="D1197" s="16" t="s">
        <v>3093</v>
      </c>
      <c r="E1197" s="16"/>
      <c r="F1197" s="17">
        <v>12276.14</v>
      </c>
      <c r="G1197" s="11"/>
      <c r="H1197" s="17">
        <v>1</v>
      </c>
      <c r="I1197" s="13"/>
    </row>
    <row r="1198" spans="1:9" ht="15.75" outlineLevel="1" x14ac:dyDescent="0.25">
      <c r="A1198" s="74" t="s">
        <v>3669</v>
      </c>
      <c r="B1198" s="49" t="s">
        <v>58</v>
      </c>
      <c r="C1198" s="14"/>
      <c r="D1198" s="14"/>
      <c r="E1198" s="14"/>
      <c r="F1198" s="15">
        <v>21482605.280000001</v>
      </c>
      <c r="G1198" s="11"/>
      <c r="I1198" s="13"/>
    </row>
    <row r="1199" spans="1:9" ht="47.25" outlineLevel="2" x14ac:dyDescent="0.25">
      <c r="A1199" s="74" t="str">
        <f>"14.4."&amp;ROW(A1)&amp;"."</f>
        <v>14.4.1.</v>
      </c>
      <c r="B1199" s="50" t="s">
        <v>1096</v>
      </c>
      <c r="C1199" s="16" t="s">
        <v>1097</v>
      </c>
      <c r="D1199" s="16" t="s">
        <v>3093</v>
      </c>
      <c r="E1199" s="16"/>
      <c r="F1199" s="19"/>
      <c r="G1199" s="11"/>
      <c r="H1199" s="17">
        <v>1</v>
      </c>
      <c r="I1199" s="13"/>
    </row>
    <row r="1200" spans="1:9" ht="47.25" outlineLevel="2" x14ac:dyDescent="0.25">
      <c r="A1200" s="74" t="str">
        <f>"14.4."&amp;ROW(A2)&amp;"."</f>
        <v>14.4.2.</v>
      </c>
      <c r="B1200" s="50" t="s">
        <v>1098</v>
      </c>
      <c r="C1200" s="16" t="s">
        <v>1099</v>
      </c>
      <c r="D1200" s="16" t="s">
        <v>3093</v>
      </c>
      <c r="E1200" s="16"/>
      <c r="F1200" s="19"/>
      <c r="G1200" s="11"/>
      <c r="H1200" s="17">
        <v>1</v>
      </c>
      <c r="I1200" s="13"/>
    </row>
    <row r="1201" spans="1:9" ht="47.25" outlineLevel="2" x14ac:dyDescent="0.25">
      <c r="A1201" s="74" t="str">
        <f>"14.4."&amp;ROW(A3)&amp;"."</f>
        <v>14.4.3.</v>
      </c>
      <c r="B1201" s="50" t="s">
        <v>1100</v>
      </c>
      <c r="C1201" s="16" t="s">
        <v>1101</v>
      </c>
      <c r="D1201" s="16" t="s">
        <v>3093</v>
      </c>
      <c r="E1201" s="16"/>
      <c r="F1201" s="17">
        <v>206781.21</v>
      </c>
      <c r="G1201" s="11"/>
      <c r="H1201" s="17">
        <v>1</v>
      </c>
      <c r="I1201" s="13"/>
    </row>
    <row r="1202" spans="1:9" ht="47.25" outlineLevel="2" x14ac:dyDescent="0.25">
      <c r="A1202" s="74" t="str">
        <f>"14.4."&amp;ROW(A4)&amp;"."</f>
        <v>14.4.4.</v>
      </c>
      <c r="B1202" s="50" t="s">
        <v>3403</v>
      </c>
      <c r="C1202" s="16" t="s">
        <v>1102</v>
      </c>
      <c r="D1202" s="16" t="s">
        <v>3093</v>
      </c>
      <c r="E1202" s="16"/>
      <c r="F1202" s="19"/>
      <c r="G1202" s="11"/>
      <c r="H1202" s="17">
        <v>1</v>
      </c>
      <c r="I1202" s="13"/>
    </row>
    <row r="1203" spans="1:9" ht="47.25" outlineLevel="2" x14ac:dyDescent="0.25">
      <c r="A1203" s="74" t="str">
        <f>"14.4."&amp;ROW(A5)&amp;"."</f>
        <v>14.4.5.</v>
      </c>
      <c r="B1203" s="50" t="s">
        <v>3402</v>
      </c>
      <c r="C1203" s="16" t="s">
        <v>1103</v>
      </c>
      <c r="D1203" s="16" t="s">
        <v>3093</v>
      </c>
      <c r="E1203" s="16"/>
      <c r="F1203" s="17">
        <v>15458617.91</v>
      </c>
      <c r="G1203" s="77" t="s">
        <v>1104</v>
      </c>
      <c r="H1203" s="17">
        <v>1</v>
      </c>
      <c r="I1203" s="24"/>
    </row>
    <row r="1204" spans="1:9" ht="47.25" outlineLevel="2" x14ac:dyDescent="0.25">
      <c r="A1204" s="74" t="str">
        <f t="shared" ref="A1204" si="56">"14.4."&amp;ROW(A8)&amp;"."</f>
        <v>14.4.8.</v>
      </c>
      <c r="B1204" s="50" t="s">
        <v>1105</v>
      </c>
      <c r="C1204" s="16" t="s">
        <v>1106</v>
      </c>
      <c r="D1204" s="16" t="s">
        <v>3093</v>
      </c>
      <c r="E1204" s="16"/>
      <c r="F1204" s="17">
        <v>5817206.1600000001</v>
      </c>
      <c r="G1204" s="77" t="s">
        <v>1104</v>
      </c>
      <c r="H1204" s="17">
        <v>1</v>
      </c>
      <c r="I1204" s="24"/>
    </row>
    <row r="1205" spans="1:9" ht="31.5" outlineLevel="1" x14ac:dyDescent="0.25">
      <c r="A1205" s="74" t="s">
        <v>3670</v>
      </c>
      <c r="B1205" s="49" t="s">
        <v>3082</v>
      </c>
      <c r="C1205" s="16"/>
      <c r="D1205" s="16"/>
      <c r="E1205" s="14"/>
      <c r="F1205" s="17"/>
      <c r="G1205" s="11"/>
      <c r="I1205" s="13"/>
    </row>
    <row r="1206" spans="1:9" ht="47.25" outlineLevel="2" x14ac:dyDescent="0.25">
      <c r="A1206" s="74" t="str">
        <f>"14.5."&amp;ROW(A1)&amp;"."</f>
        <v>14.5.1.</v>
      </c>
      <c r="B1206" s="50" t="s">
        <v>2405</v>
      </c>
      <c r="C1206" s="16" t="s">
        <v>2406</v>
      </c>
      <c r="D1206" s="16" t="s">
        <v>3093</v>
      </c>
      <c r="E1206" s="16" t="s">
        <v>3278</v>
      </c>
      <c r="F1206" s="17"/>
      <c r="G1206" s="11"/>
      <c r="H1206" s="17">
        <v>1</v>
      </c>
      <c r="I1206" s="13"/>
    </row>
    <row r="1207" spans="1:9" ht="47.25" outlineLevel="2" x14ac:dyDescent="0.25">
      <c r="A1207" s="74" t="str">
        <f>"14.5."&amp;ROW(A2)&amp;"."</f>
        <v>14.5.2.</v>
      </c>
      <c r="B1207" s="50" t="s">
        <v>2407</v>
      </c>
      <c r="C1207" s="16" t="s">
        <v>2408</v>
      </c>
      <c r="D1207" s="16" t="s">
        <v>3093</v>
      </c>
      <c r="E1207" s="16" t="s">
        <v>3278</v>
      </c>
      <c r="F1207" s="17"/>
      <c r="G1207" s="11"/>
      <c r="H1207" s="17">
        <v>4</v>
      </c>
      <c r="I1207" s="13"/>
    </row>
    <row r="1208" spans="1:9" ht="47.25" outlineLevel="2" x14ac:dyDescent="0.25">
      <c r="A1208" s="74" t="str">
        <f>"14.5."&amp;ROW(A3)&amp;"."</f>
        <v>14.5.3.</v>
      </c>
      <c r="B1208" s="50" t="s">
        <v>1764</v>
      </c>
      <c r="C1208" s="16" t="s">
        <v>1765</v>
      </c>
      <c r="D1208" s="16" t="s">
        <v>3093</v>
      </c>
      <c r="E1208" s="16" t="s">
        <v>3278</v>
      </c>
      <c r="F1208" s="17"/>
      <c r="G1208" s="11"/>
      <c r="H1208" s="17">
        <v>1</v>
      </c>
      <c r="I1208" s="13"/>
    </row>
    <row r="1209" spans="1:9" ht="47.25" outlineLevel="2" x14ac:dyDescent="0.25">
      <c r="A1209" s="74" t="str">
        <f>"14.5."&amp;ROW(A4)&amp;"."</f>
        <v>14.5.4.</v>
      </c>
      <c r="B1209" s="50" t="s">
        <v>2409</v>
      </c>
      <c r="C1209" s="16" t="s">
        <v>2410</v>
      </c>
      <c r="D1209" s="16" t="s">
        <v>3093</v>
      </c>
      <c r="E1209" s="16" t="s">
        <v>3278</v>
      </c>
      <c r="F1209" s="17"/>
      <c r="G1209" s="11"/>
      <c r="H1209" s="17">
        <v>1</v>
      </c>
      <c r="I1209" s="13"/>
    </row>
    <row r="1210" spans="1:9" ht="47.25" outlineLevel="2" x14ac:dyDescent="0.25">
      <c r="A1210" s="74" t="str">
        <f>"14.5."&amp;ROW(A5)&amp;"."</f>
        <v>14.5.5.</v>
      </c>
      <c r="B1210" s="50" t="s">
        <v>2411</v>
      </c>
      <c r="C1210" s="16" t="s">
        <v>2412</v>
      </c>
      <c r="D1210" s="16" t="s">
        <v>3093</v>
      </c>
      <c r="E1210" s="16" t="s">
        <v>3405</v>
      </c>
      <c r="F1210" s="17"/>
      <c r="G1210" s="11"/>
      <c r="H1210" s="17">
        <v>1</v>
      </c>
      <c r="I1210" s="13"/>
    </row>
    <row r="1211" spans="1:9" ht="47.25" outlineLevel="2" x14ac:dyDescent="0.25">
      <c r="A1211" s="74" t="str">
        <f t="shared" ref="A1211:A1219" si="57">"14.5."&amp;ROW(A8)&amp;"."</f>
        <v>14.5.8.</v>
      </c>
      <c r="B1211" s="50" t="s">
        <v>2413</v>
      </c>
      <c r="C1211" s="16" t="s">
        <v>2414</v>
      </c>
      <c r="D1211" s="16" t="s">
        <v>3093</v>
      </c>
      <c r="E1211" s="16" t="s">
        <v>3405</v>
      </c>
      <c r="F1211" s="17"/>
      <c r="G1211" s="11"/>
      <c r="H1211" s="17">
        <v>1</v>
      </c>
      <c r="I1211" s="13"/>
    </row>
    <row r="1212" spans="1:9" ht="47.25" outlineLevel="2" x14ac:dyDescent="0.25">
      <c r="A1212" s="74" t="str">
        <f t="shared" si="57"/>
        <v>14.5.9.</v>
      </c>
      <c r="B1212" s="50" t="s">
        <v>2415</v>
      </c>
      <c r="C1212" s="16" t="s">
        <v>2416</v>
      </c>
      <c r="D1212" s="16" t="s">
        <v>3093</v>
      </c>
      <c r="E1212" s="16" t="s">
        <v>3405</v>
      </c>
      <c r="F1212" s="17"/>
      <c r="G1212" s="11"/>
      <c r="H1212" s="17">
        <v>1</v>
      </c>
      <c r="I1212" s="13"/>
    </row>
    <row r="1213" spans="1:9" ht="47.25" outlineLevel="2" x14ac:dyDescent="0.25">
      <c r="A1213" s="74" t="str">
        <f t="shared" si="57"/>
        <v>14.5.10.</v>
      </c>
      <c r="B1213" s="50" t="s">
        <v>2417</v>
      </c>
      <c r="C1213" s="16" t="s">
        <v>2418</v>
      </c>
      <c r="D1213" s="16" t="s">
        <v>3093</v>
      </c>
      <c r="E1213" s="16" t="s">
        <v>3405</v>
      </c>
      <c r="F1213" s="17"/>
      <c r="G1213" s="11"/>
      <c r="H1213" s="17">
        <v>1</v>
      </c>
      <c r="I1213" s="13"/>
    </row>
    <row r="1214" spans="1:9" ht="47.25" outlineLevel="2" x14ac:dyDescent="0.25">
      <c r="A1214" s="74" t="str">
        <f t="shared" si="57"/>
        <v>14.5.11.</v>
      </c>
      <c r="B1214" s="50" t="s">
        <v>2419</v>
      </c>
      <c r="C1214" s="16" t="s">
        <v>2420</v>
      </c>
      <c r="D1214" s="16" t="s">
        <v>3093</v>
      </c>
      <c r="E1214" s="16" t="s">
        <v>3278</v>
      </c>
      <c r="F1214" s="17"/>
      <c r="G1214" s="11"/>
      <c r="H1214" s="17">
        <v>1</v>
      </c>
      <c r="I1214" s="13"/>
    </row>
    <row r="1215" spans="1:9" ht="47.25" outlineLevel="2" x14ac:dyDescent="0.25">
      <c r="A1215" s="74" t="str">
        <f t="shared" si="57"/>
        <v>14.5.12.</v>
      </c>
      <c r="B1215" s="50" t="s">
        <v>2421</v>
      </c>
      <c r="C1215" s="16" t="s">
        <v>2422</v>
      </c>
      <c r="D1215" s="16" t="s">
        <v>3093</v>
      </c>
      <c r="E1215" s="16"/>
      <c r="F1215" s="17"/>
      <c r="G1215" s="11"/>
      <c r="H1215" s="17">
        <v>1</v>
      </c>
      <c r="I1215" s="13"/>
    </row>
    <row r="1216" spans="1:9" ht="47.25" outlineLevel="2" x14ac:dyDescent="0.25">
      <c r="A1216" s="74" t="str">
        <f t="shared" si="57"/>
        <v>14.5.13.</v>
      </c>
      <c r="B1216" s="50" t="s">
        <v>2423</v>
      </c>
      <c r="C1216" s="16" t="s">
        <v>2424</v>
      </c>
      <c r="D1216" s="16" t="s">
        <v>3093</v>
      </c>
      <c r="E1216" s="16"/>
      <c r="F1216" s="17"/>
      <c r="G1216" s="11"/>
      <c r="H1216" s="17">
        <v>1</v>
      </c>
      <c r="I1216" s="13"/>
    </row>
    <row r="1217" spans="1:9" ht="47.25" outlineLevel="2" x14ac:dyDescent="0.25">
      <c r="A1217" s="74" t="str">
        <f t="shared" si="57"/>
        <v>14.5.14.</v>
      </c>
      <c r="B1217" s="50" t="s">
        <v>2425</v>
      </c>
      <c r="C1217" s="16" t="s">
        <v>2426</v>
      </c>
      <c r="D1217" s="16" t="s">
        <v>3093</v>
      </c>
      <c r="E1217" s="16" t="s">
        <v>3278</v>
      </c>
      <c r="F1217" s="17"/>
      <c r="G1217" s="11"/>
      <c r="H1217" s="17">
        <v>1</v>
      </c>
      <c r="I1217" s="13"/>
    </row>
    <row r="1218" spans="1:9" ht="47.25" outlineLevel="2" x14ac:dyDescent="0.25">
      <c r="A1218" s="74" t="str">
        <f t="shared" si="57"/>
        <v>14.5.15.</v>
      </c>
      <c r="B1218" s="50" t="s">
        <v>2427</v>
      </c>
      <c r="C1218" s="16" t="s">
        <v>2428</v>
      </c>
      <c r="D1218" s="16" t="s">
        <v>3093</v>
      </c>
      <c r="E1218" s="16" t="s">
        <v>3278</v>
      </c>
      <c r="F1218" s="17"/>
      <c r="G1218" s="11"/>
      <c r="H1218" s="17">
        <v>1</v>
      </c>
      <c r="I1218" s="13"/>
    </row>
    <row r="1219" spans="1:9" ht="47.25" outlineLevel="2" x14ac:dyDescent="0.25">
      <c r="A1219" s="74" t="str">
        <f t="shared" si="57"/>
        <v>14.5.16.</v>
      </c>
      <c r="B1219" s="50" t="s">
        <v>2429</v>
      </c>
      <c r="C1219" s="16" t="s">
        <v>2430</v>
      </c>
      <c r="D1219" s="16" t="s">
        <v>3093</v>
      </c>
      <c r="E1219" s="16" t="s">
        <v>3278</v>
      </c>
      <c r="F1219" s="17"/>
      <c r="G1219" s="11"/>
      <c r="H1219" s="17">
        <v>1</v>
      </c>
      <c r="I1219" s="13"/>
    </row>
    <row r="1220" spans="1:9" ht="63" outlineLevel="2" x14ac:dyDescent="0.25">
      <c r="A1220" s="74" t="str">
        <f t="shared" ref="A1220:A1237" si="58">"14.5."&amp;ROW(A17)&amp;"."</f>
        <v>14.5.17.</v>
      </c>
      <c r="B1220" s="50" t="s">
        <v>3404</v>
      </c>
      <c r="C1220" s="16" t="s">
        <v>2431</v>
      </c>
      <c r="D1220" s="16" t="s">
        <v>3093</v>
      </c>
      <c r="E1220" s="16" t="s">
        <v>3406</v>
      </c>
      <c r="F1220" s="17"/>
      <c r="G1220" s="11"/>
      <c r="H1220" s="17">
        <v>1</v>
      </c>
      <c r="I1220" s="13"/>
    </row>
    <row r="1221" spans="1:9" ht="47.25" outlineLevel="2" x14ac:dyDescent="0.25">
      <c r="A1221" s="74" t="str">
        <f t="shared" si="58"/>
        <v>14.5.18.</v>
      </c>
      <c r="B1221" s="50" t="s">
        <v>2432</v>
      </c>
      <c r="C1221" s="16" t="s">
        <v>2433</v>
      </c>
      <c r="D1221" s="16" t="s">
        <v>3093</v>
      </c>
      <c r="E1221" s="16" t="s">
        <v>3278</v>
      </c>
      <c r="F1221" s="17"/>
      <c r="G1221" s="11"/>
      <c r="H1221" s="17">
        <v>1</v>
      </c>
      <c r="I1221" s="13"/>
    </row>
    <row r="1222" spans="1:9" ht="47.25" outlineLevel="2" x14ac:dyDescent="0.25">
      <c r="A1222" s="74" t="str">
        <f t="shared" si="58"/>
        <v>14.5.19.</v>
      </c>
      <c r="B1222" s="50" t="s">
        <v>2434</v>
      </c>
      <c r="C1222" s="16" t="s">
        <v>2435</v>
      </c>
      <c r="D1222" s="16" t="s">
        <v>3093</v>
      </c>
      <c r="E1222" s="16" t="s">
        <v>3278</v>
      </c>
      <c r="F1222" s="17"/>
      <c r="G1222" s="11"/>
      <c r="H1222" s="17">
        <v>1</v>
      </c>
      <c r="I1222" s="13"/>
    </row>
    <row r="1223" spans="1:9" ht="47.25" outlineLevel="2" x14ac:dyDescent="0.25">
      <c r="A1223" s="74" t="str">
        <f t="shared" si="58"/>
        <v>14.5.20.</v>
      </c>
      <c r="B1223" s="50" t="s">
        <v>2436</v>
      </c>
      <c r="C1223" s="16" t="s">
        <v>2437</v>
      </c>
      <c r="D1223" s="16" t="s">
        <v>3093</v>
      </c>
      <c r="E1223" s="16" t="s">
        <v>3278</v>
      </c>
      <c r="F1223" s="17"/>
      <c r="G1223" s="11"/>
      <c r="H1223" s="17">
        <v>1</v>
      </c>
      <c r="I1223" s="13"/>
    </row>
    <row r="1224" spans="1:9" ht="47.25" outlineLevel="2" x14ac:dyDescent="0.25">
      <c r="A1224" s="74" t="str">
        <f t="shared" si="58"/>
        <v>14.5.21.</v>
      </c>
      <c r="B1224" s="50" t="s">
        <v>2438</v>
      </c>
      <c r="C1224" s="16" t="s">
        <v>2439</v>
      </c>
      <c r="D1224" s="16" t="s">
        <v>3093</v>
      </c>
      <c r="E1224" s="16" t="s">
        <v>3278</v>
      </c>
      <c r="F1224" s="17"/>
      <c r="G1224" s="11"/>
      <c r="H1224" s="17">
        <v>1</v>
      </c>
      <c r="I1224" s="13"/>
    </row>
    <row r="1225" spans="1:9" ht="47.25" outlineLevel="2" x14ac:dyDescent="0.25">
      <c r="A1225" s="74" t="str">
        <f t="shared" si="58"/>
        <v>14.5.22.</v>
      </c>
      <c r="B1225" s="50" t="s">
        <v>2440</v>
      </c>
      <c r="C1225" s="16" t="s">
        <v>2441</v>
      </c>
      <c r="D1225" s="16" t="s">
        <v>3093</v>
      </c>
      <c r="E1225" s="16" t="s">
        <v>3278</v>
      </c>
      <c r="F1225" s="17"/>
      <c r="G1225" s="11"/>
      <c r="H1225" s="17">
        <v>1</v>
      </c>
      <c r="I1225" s="13"/>
    </row>
    <row r="1226" spans="1:9" ht="47.25" outlineLevel="2" x14ac:dyDescent="0.25">
      <c r="A1226" s="74" t="str">
        <f t="shared" si="58"/>
        <v>14.5.23.</v>
      </c>
      <c r="B1226" s="50" t="s">
        <v>2442</v>
      </c>
      <c r="C1226" s="16" t="s">
        <v>2443</v>
      </c>
      <c r="D1226" s="16" t="s">
        <v>3093</v>
      </c>
      <c r="E1226" s="16"/>
      <c r="F1226" s="17"/>
      <c r="G1226" s="11"/>
      <c r="H1226" s="17">
        <v>1</v>
      </c>
      <c r="I1226" s="13"/>
    </row>
    <row r="1227" spans="1:9" ht="47.25" outlineLevel="2" x14ac:dyDescent="0.25">
      <c r="A1227" s="74" t="str">
        <f t="shared" si="58"/>
        <v>14.5.24.</v>
      </c>
      <c r="B1227" s="50" t="s">
        <v>1869</v>
      </c>
      <c r="C1227" s="16" t="s">
        <v>1870</v>
      </c>
      <c r="D1227" s="16" t="s">
        <v>3093</v>
      </c>
      <c r="E1227" s="16" t="s">
        <v>3278</v>
      </c>
      <c r="F1227" s="17"/>
      <c r="G1227" s="11"/>
      <c r="H1227" s="17">
        <v>2</v>
      </c>
      <c r="I1227" s="13"/>
    </row>
    <row r="1228" spans="1:9" ht="47.25" outlineLevel="2" x14ac:dyDescent="0.25">
      <c r="A1228" s="74" t="str">
        <f t="shared" si="58"/>
        <v>14.5.25.</v>
      </c>
      <c r="B1228" s="50" t="s">
        <v>1871</v>
      </c>
      <c r="C1228" s="16" t="s">
        <v>1872</v>
      </c>
      <c r="D1228" s="16" t="s">
        <v>3093</v>
      </c>
      <c r="E1228" s="16" t="s">
        <v>3278</v>
      </c>
      <c r="F1228" s="17"/>
      <c r="G1228" s="11"/>
      <c r="H1228" s="17">
        <v>1</v>
      </c>
      <c r="I1228" s="13"/>
    </row>
    <row r="1229" spans="1:9" ht="47.25" outlineLevel="2" x14ac:dyDescent="0.25">
      <c r="A1229" s="74" t="str">
        <f t="shared" si="58"/>
        <v>14.5.26.</v>
      </c>
      <c r="B1229" s="50" t="s">
        <v>2101</v>
      </c>
      <c r="C1229" s="16" t="s">
        <v>2102</v>
      </c>
      <c r="D1229" s="16" t="s">
        <v>3093</v>
      </c>
      <c r="E1229" s="16" t="s">
        <v>3278</v>
      </c>
      <c r="F1229" s="17"/>
      <c r="G1229" s="11"/>
      <c r="H1229" s="17">
        <v>1</v>
      </c>
      <c r="I1229" s="13"/>
    </row>
    <row r="1230" spans="1:9" ht="47.25" outlineLevel="2" x14ac:dyDescent="0.25">
      <c r="A1230" s="74" t="str">
        <f t="shared" si="58"/>
        <v>14.5.27.</v>
      </c>
      <c r="B1230" s="50" t="s">
        <v>1881</v>
      </c>
      <c r="C1230" s="16" t="s">
        <v>1882</v>
      </c>
      <c r="D1230" s="16" t="s">
        <v>3093</v>
      </c>
      <c r="E1230" s="16" t="s">
        <v>3278</v>
      </c>
      <c r="F1230" s="17"/>
      <c r="G1230" s="11"/>
      <c r="H1230" s="17">
        <v>1</v>
      </c>
      <c r="I1230" s="13"/>
    </row>
    <row r="1231" spans="1:9" ht="47.25" outlineLevel="2" x14ac:dyDescent="0.25">
      <c r="A1231" s="74" t="str">
        <f t="shared" si="58"/>
        <v>14.5.28.</v>
      </c>
      <c r="B1231" s="50" t="s">
        <v>1076</v>
      </c>
      <c r="C1231" s="16" t="s">
        <v>2444</v>
      </c>
      <c r="D1231" s="16" t="s">
        <v>3093</v>
      </c>
      <c r="E1231" s="16" t="s">
        <v>3278</v>
      </c>
      <c r="F1231" s="17"/>
      <c r="G1231" s="11"/>
      <c r="H1231" s="17">
        <v>1</v>
      </c>
      <c r="I1231" s="13"/>
    </row>
    <row r="1232" spans="1:9" ht="47.25" outlineLevel="2" x14ac:dyDescent="0.25">
      <c r="A1232" s="74" t="str">
        <f t="shared" si="58"/>
        <v>14.5.29.</v>
      </c>
      <c r="B1232" s="50" t="s">
        <v>2445</v>
      </c>
      <c r="C1232" s="16" t="s">
        <v>2446</v>
      </c>
      <c r="D1232" s="16" t="s">
        <v>3093</v>
      </c>
      <c r="E1232" s="16" t="s">
        <v>3278</v>
      </c>
      <c r="F1232" s="17"/>
      <c r="G1232" s="11"/>
      <c r="H1232" s="17">
        <v>1</v>
      </c>
      <c r="I1232" s="13"/>
    </row>
    <row r="1233" spans="1:9" ht="47.25" outlineLevel="2" x14ac:dyDescent="0.25">
      <c r="A1233" s="74" t="str">
        <f t="shared" si="58"/>
        <v>14.5.30.</v>
      </c>
      <c r="B1233" s="50" t="s">
        <v>2447</v>
      </c>
      <c r="C1233" s="16" t="s">
        <v>2448</v>
      </c>
      <c r="D1233" s="16" t="s">
        <v>3093</v>
      </c>
      <c r="E1233" s="16" t="s">
        <v>3278</v>
      </c>
      <c r="F1233" s="17"/>
      <c r="G1233" s="11"/>
      <c r="H1233" s="17">
        <v>1</v>
      </c>
      <c r="I1233" s="13"/>
    </row>
    <row r="1234" spans="1:9" ht="47.25" outlineLevel="2" x14ac:dyDescent="0.25">
      <c r="A1234" s="74" t="str">
        <f t="shared" si="58"/>
        <v>14.5.31.</v>
      </c>
      <c r="B1234" s="50" t="s">
        <v>2449</v>
      </c>
      <c r="C1234" s="16" t="s">
        <v>2450</v>
      </c>
      <c r="D1234" s="16" t="s">
        <v>3093</v>
      </c>
      <c r="E1234" s="16" t="s">
        <v>3278</v>
      </c>
      <c r="F1234" s="17"/>
      <c r="G1234" s="11"/>
      <c r="H1234" s="17">
        <v>1</v>
      </c>
      <c r="I1234" s="13"/>
    </row>
    <row r="1235" spans="1:9" ht="47.25" outlineLevel="2" x14ac:dyDescent="0.25">
      <c r="A1235" s="74" t="str">
        <f t="shared" si="58"/>
        <v>14.5.32.</v>
      </c>
      <c r="B1235" s="50" t="s">
        <v>2451</v>
      </c>
      <c r="C1235" s="16" t="s">
        <v>2452</v>
      </c>
      <c r="D1235" s="16" t="s">
        <v>3093</v>
      </c>
      <c r="E1235" s="16" t="s">
        <v>3278</v>
      </c>
      <c r="F1235" s="17"/>
      <c r="G1235" s="11"/>
      <c r="H1235" s="17">
        <v>1</v>
      </c>
      <c r="I1235" s="13"/>
    </row>
    <row r="1236" spans="1:9" ht="47.25" outlineLevel="2" x14ac:dyDescent="0.25">
      <c r="A1236" s="74" t="str">
        <f t="shared" si="58"/>
        <v>14.5.33.</v>
      </c>
      <c r="B1236" s="50" t="s">
        <v>2453</v>
      </c>
      <c r="C1236" s="16" t="s">
        <v>2454</v>
      </c>
      <c r="D1236" s="16" t="s">
        <v>3093</v>
      </c>
      <c r="E1236" s="16" t="s">
        <v>3278</v>
      </c>
      <c r="F1236" s="17"/>
      <c r="G1236" s="11"/>
      <c r="H1236" s="17">
        <v>2</v>
      </c>
      <c r="I1236" s="13"/>
    </row>
    <row r="1237" spans="1:9" ht="47.25" outlineLevel="2" x14ac:dyDescent="0.25">
      <c r="A1237" s="74" t="str">
        <f t="shared" si="58"/>
        <v>14.5.34.</v>
      </c>
      <c r="B1237" s="50" t="s">
        <v>2455</v>
      </c>
      <c r="C1237" s="16" t="s">
        <v>2456</v>
      </c>
      <c r="D1237" s="16" t="s">
        <v>3093</v>
      </c>
      <c r="E1237" s="16" t="s">
        <v>3278</v>
      </c>
      <c r="F1237" s="17"/>
      <c r="G1237" s="11"/>
      <c r="H1237" s="17">
        <v>1</v>
      </c>
      <c r="I1237" s="13"/>
    </row>
    <row r="1238" spans="1:9" ht="47.25" outlineLevel="2" x14ac:dyDescent="0.25">
      <c r="A1238" s="74" t="str">
        <f>"14.5."&amp;ROW(A35)&amp;"."</f>
        <v>14.5.35.</v>
      </c>
      <c r="B1238" s="50" t="s">
        <v>2457</v>
      </c>
      <c r="C1238" s="16" t="s">
        <v>2458</v>
      </c>
      <c r="D1238" s="16" t="s">
        <v>3093</v>
      </c>
      <c r="E1238" s="16" t="s">
        <v>3278</v>
      </c>
      <c r="F1238" s="17"/>
      <c r="G1238" s="11"/>
      <c r="H1238" s="17">
        <v>1</v>
      </c>
      <c r="I1238" s="13"/>
    </row>
    <row r="1239" spans="1:9" s="1" customFormat="1" ht="15.75" x14ac:dyDescent="0.25">
      <c r="A1239" s="65"/>
      <c r="B1239" s="47"/>
      <c r="C1239" s="5"/>
      <c r="D1239" s="5"/>
      <c r="E1239" s="5"/>
      <c r="F1239" s="5"/>
      <c r="G1239" s="11"/>
      <c r="H1239" s="8"/>
      <c r="I1239" s="9"/>
    </row>
    <row r="1240" spans="1:9" ht="15.75" x14ac:dyDescent="0.25">
      <c r="A1240" s="75">
        <v>15</v>
      </c>
      <c r="B1240" s="48" t="s">
        <v>1107</v>
      </c>
      <c r="C1240" s="4"/>
      <c r="D1240" s="4"/>
      <c r="E1240" s="4"/>
      <c r="F1240" s="10">
        <v>1380913.72</v>
      </c>
      <c r="G1240" s="10"/>
      <c r="H1240" s="10"/>
      <c r="I1240" s="10"/>
    </row>
    <row r="1241" spans="1:9" ht="15.75" outlineLevel="1" x14ac:dyDescent="0.25">
      <c r="A1241" s="74" t="s">
        <v>3671</v>
      </c>
      <c r="B1241" s="49" t="s">
        <v>3</v>
      </c>
      <c r="C1241" s="14"/>
      <c r="D1241" s="14"/>
      <c r="E1241" s="14"/>
      <c r="F1241" s="15">
        <v>461481.2</v>
      </c>
      <c r="G1241" s="11"/>
      <c r="I1241" s="13"/>
    </row>
    <row r="1242" spans="1:9" ht="47.25" outlineLevel="2" x14ac:dyDescent="0.25">
      <c r="A1242" s="74" t="str">
        <f>"15.1."&amp;ROW(A1)&amp;"."</f>
        <v>15.1.1.</v>
      </c>
      <c r="B1242" s="50" t="s">
        <v>1108</v>
      </c>
      <c r="C1242" s="16" t="s">
        <v>1109</v>
      </c>
      <c r="D1242" s="16" t="s">
        <v>3094</v>
      </c>
      <c r="E1242" s="16"/>
      <c r="F1242" s="17">
        <v>444379.67</v>
      </c>
      <c r="G1242" s="77" t="s">
        <v>1110</v>
      </c>
      <c r="H1242" s="17">
        <v>1</v>
      </c>
      <c r="I1242" s="13"/>
    </row>
    <row r="1243" spans="1:9" ht="47.25" outlineLevel="2" x14ac:dyDescent="0.25">
      <c r="A1243" s="74" t="str">
        <f>"15.1."&amp;ROW(A2)&amp;"."</f>
        <v>15.1.2.</v>
      </c>
      <c r="B1243" s="50" t="s">
        <v>3407</v>
      </c>
      <c r="C1243" s="16" t="s">
        <v>1111</v>
      </c>
      <c r="D1243" s="16" t="s">
        <v>3094</v>
      </c>
      <c r="E1243" s="16"/>
      <c r="F1243" s="17">
        <v>17101.53</v>
      </c>
      <c r="G1243" s="11"/>
      <c r="H1243" s="17">
        <v>1</v>
      </c>
      <c r="I1243" s="13"/>
    </row>
    <row r="1244" spans="1:9" ht="15.75" outlineLevel="1" x14ac:dyDescent="0.25">
      <c r="A1244" s="74" t="s">
        <v>3672</v>
      </c>
      <c r="B1244" s="49" t="s">
        <v>7</v>
      </c>
      <c r="C1244" s="14"/>
      <c r="D1244" s="14"/>
      <c r="E1244" s="14"/>
      <c r="F1244" s="15">
        <v>53913.71</v>
      </c>
      <c r="G1244" s="11"/>
      <c r="I1244" s="13"/>
    </row>
    <row r="1245" spans="1:9" ht="47.25" outlineLevel="2" x14ac:dyDescent="0.25">
      <c r="A1245" s="74" t="str">
        <f>"15.2."&amp;ROW(A1)&amp;"."</f>
        <v>15.2.1.</v>
      </c>
      <c r="B1245" s="50" t="s">
        <v>3408</v>
      </c>
      <c r="C1245" s="16" t="s">
        <v>1112</v>
      </c>
      <c r="D1245" s="16" t="s">
        <v>3094</v>
      </c>
      <c r="E1245" s="16"/>
      <c r="F1245" s="19"/>
      <c r="G1245" s="11"/>
      <c r="H1245" s="17">
        <v>1</v>
      </c>
      <c r="I1245" s="13"/>
    </row>
    <row r="1246" spans="1:9" ht="47.25" outlineLevel="2" x14ac:dyDescent="0.25">
      <c r="A1246" s="74" t="str">
        <f>"15.2."&amp;ROW(A2)&amp;"."</f>
        <v>15.2.2.</v>
      </c>
      <c r="B1246" s="50" t="s">
        <v>1113</v>
      </c>
      <c r="C1246" s="16" t="s">
        <v>1114</v>
      </c>
      <c r="D1246" s="16" t="s">
        <v>3094</v>
      </c>
      <c r="E1246" s="16"/>
      <c r="F1246" s="19"/>
      <c r="G1246" s="11"/>
      <c r="H1246" s="17">
        <v>1</v>
      </c>
      <c r="I1246" s="13"/>
    </row>
    <row r="1247" spans="1:9" ht="47.25" outlineLevel="2" x14ac:dyDescent="0.25">
      <c r="A1247" s="74" t="str">
        <f>"15.2."&amp;ROW(A3)&amp;"."</f>
        <v>15.2.3.</v>
      </c>
      <c r="B1247" s="50" t="s">
        <v>1115</v>
      </c>
      <c r="C1247" s="16" t="s">
        <v>1116</v>
      </c>
      <c r="D1247" s="16" t="s">
        <v>3094</v>
      </c>
      <c r="E1247" s="16"/>
      <c r="F1247" s="17">
        <v>9798.09</v>
      </c>
      <c r="G1247" s="11"/>
      <c r="H1247" s="17">
        <v>1</v>
      </c>
      <c r="I1247" s="13"/>
    </row>
    <row r="1248" spans="1:9" ht="47.25" outlineLevel="2" x14ac:dyDescent="0.25">
      <c r="A1248" s="74" t="str">
        <f>"15.2."&amp;ROW(A4)&amp;"."</f>
        <v>15.2.4.</v>
      </c>
      <c r="B1248" s="50" t="s">
        <v>1117</v>
      </c>
      <c r="C1248" s="16" t="s">
        <v>1118</v>
      </c>
      <c r="D1248" s="16" t="s">
        <v>3094</v>
      </c>
      <c r="E1248" s="16"/>
      <c r="F1248" s="19"/>
      <c r="G1248" s="11"/>
      <c r="H1248" s="17">
        <v>1</v>
      </c>
      <c r="I1248" s="13"/>
    </row>
    <row r="1249" spans="1:9" ht="47.25" outlineLevel="2" x14ac:dyDescent="0.25">
      <c r="A1249" s="74" t="str">
        <f>"15.2."&amp;ROW(A5)&amp;"."</f>
        <v>15.2.5.</v>
      </c>
      <c r="B1249" s="50" t="s">
        <v>1119</v>
      </c>
      <c r="C1249" s="16" t="s">
        <v>1120</v>
      </c>
      <c r="D1249" s="16" t="s">
        <v>3094</v>
      </c>
      <c r="E1249" s="16"/>
      <c r="F1249" s="17">
        <v>32111.72</v>
      </c>
      <c r="G1249" s="11"/>
      <c r="H1249" s="17">
        <v>1</v>
      </c>
      <c r="I1249" s="13"/>
    </row>
    <row r="1250" spans="1:9" ht="47.25" outlineLevel="2" x14ac:dyDescent="0.25">
      <c r="A1250" s="74" t="str">
        <f t="shared" ref="A1250:A1251" si="59">"15.2."&amp;ROW(A8)&amp;"."</f>
        <v>15.2.8.</v>
      </c>
      <c r="B1250" s="50" t="s">
        <v>1121</v>
      </c>
      <c r="C1250" s="16" t="s">
        <v>1122</v>
      </c>
      <c r="D1250" s="16" t="s">
        <v>3094</v>
      </c>
      <c r="E1250" s="16"/>
      <c r="F1250" s="19"/>
      <c r="G1250" s="11"/>
      <c r="H1250" s="17">
        <v>1</v>
      </c>
      <c r="I1250" s="13"/>
    </row>
    <row r="1251" spans="1:9" ht="47.25" outlineLevel="2" x14ac:dyDescent="0.25">
      <c r="A1251" s="74" t="str">
        <f t="shared" si="59"/>
        <v>15.2.9.</v>
      </c>
      <c r="B1251" s="50" t="s">
        <v>1123</v>
      </c>
      <c r="C1251" s="16" t="s">
        <v>1124</v>
      </c>
      <c r="D1251" s="16" t="s">
        <v>3094</v>
      </c>
      <c r="E1251" s="16"/>
      <c r="F1251" s="17">
        <v>12003.9</v>
      </c>
      <c r="G1251" s="11"/>
      <c r="H1251" s="17">
        <v>1</v>
      </c>
      <c r="I1251" s="13"/>
    </row>
    <row r="1252" spans="1:9" ht="15.75" outlineLevel="1" x14ac:dyDescent="0.25">
      <c r="A1252" s="74" t="s">
        <v>3673</v>
      </c>
      <c r="B1252" s="49" t="s">
        <v>104</v>
      </c>
      <c r="C1252" s="14"/>
      <c r="D1252" s="14"/>
      <c r="E1252" s="14"/>
      <c r="F1252" s="18"/>
      <c r="G1252" s="11"/>
      <c r="I1252" s="13"/>
    </row>
    <row r="1253" spans="1:9" ht="47.25" outlineLevel="2" x14ac:dyDescent="0.25">
      <c r="A1253" s="74" t="str">
        <f>"15.3."&amp;ROW(A1)&amp;"."</f>
        <v>15.3.1.</v>
      </c>
      <c r="B1253" s="50" t="s">
        <v>1125</v>
      </c>
      <c r="C1253" s="16" t="s">
        <v>1126</v>
      </c>
      <c r="D1253" s="16" t="s">
        <v>3094</v>
      </c>
      <c r="E1253" s="16"/>
      <c r="F1253" s="19"/>
      <c r="G1253" s="11"/>
      <c r="H1253" s="17">
        <v>1</v>
      </c>
      <c r="I1253" s="13"/>
    </row>
    <row r="1254" spans="1:9" ht="15.75" outlineLevel="1" x14ac:dyDescent="0.25">
      <c r="A1254" s="74" t="s">
        <v>3674</v>
      </c>
      <c r="B1254" s="49" t="s">
        <v>58</v>
      </c>
      <c r="C1254" s="14"/>
      <c r="D1254" s="14"/>
      <c r="E1254" s="14"/>
      <c r="F1254" s="15">
        <v>865518.81</v>
      </c>
      <c r="G1254" s="11"/>
      <c r="I1254" s="13"/>
    </row>
    <row r="1255" spans="1:9" ht="47.25" outlineLevel="2" x14ac:dyDescent="0.25">
      <c r="A1255" s="74" t="str">
        <f>"15.4."&amp;ROW(A1)&amp;"."</f>
        <v>15.4.1.</v>
      </c>
      <c r="B1255" s="50" t="s">
        <v>1127</v>
      </c>
      <c r="C1255" s="16" t="s">
        <v>1128</v>
      </c>
      <c r="D1255" s="16" t="s">
        <v>3094</v>
      </c>
      <c r="E1255" s="16"/>
      <c r="F1255" s="17">
        <v>865518.81</v>
      </c>
      <c r="G1255" s="77" t="s">
        <v>1110</v>
      </c>
      <c r="H1255" s="17">
        <v>1</v>
      </c>
      <c r="I1255" s="13"/>
    </row>
    <row r="1256" spans="1:9" ht="31.5" outlineLevel="1" x14ac:dyDescent="0.25">
      <c r="A1256" s="74" t="s">
        <v>3675</v>
      </c>
      <c r="B1256" s="49" t="s">
        <v>3082</v>
      </c>
      <c r="C1256" s="16"/>
      <c r="D1256" s="16"/>
      <c r="E1256" s="14"/>
      <c r="F1256" s="17"/>
      <c r="G1256" s="11"/>
      <c r="I1256" s="13"/>
    </row>
    <row r="1257" spans="1:9" ht="47.25" outlineLevel="2" x14ac:dyDescent="0.25">
      <c r="A1257" s="74" t="str">
        <f>"15.5."&amp;ROW(A1)&amp;"."</f>
        <v>15.5.1.</v>
      </c>
      <c r="B1257" s="50" t="s">
        <v>2459</v>
      </c>
      <c r="C1257" s="16" t="s">
        <v>2460</v>
      </c>
      <c r="D1257" s="16" t="s">
        <v>3094</v>
      </c>
      <c r="E1257" s="16" t="s">
        <v>3278</v>
      </c>
      <c r="F1257" s="19"/>
      <c r="G1257" s="11"/>
      <c r="H1257" s="17">
        <v>1</v>
      </c>
      <c r="I1257" s="13"/>
    </row>
    <row r="1258" spans="1:9" ht="47.25" outlineLevel="2" x14ac:dyDescent="0.25">
      <c r="A1258" s="74" t="str">
        <f>"15.5."&amp;ROW(A2)&amp;"."</f>
        <v>15.5.2.</v>
      </c>
      <c r="B1258" s="50" t="s">
        <v>2461</v>
      </c>
      <c r="C1258" s="16" t="s">
        <v>2462</v>
      </c>
      <c r="D1258" s="16" t="s">
        <v>3094</v>
      </c>
      <c r="E1258" s="16" t="s">
        <v>3278</v>
      </c>
      <c r="F1258" s="19"/>
      <c r="G1258" s="11"/>
      <c r="H1258" s="17">
        <v>1</v>
      </c>
      <c r="I1258" s="13"/>
    </row>
    <row r="1259" spans="1:9" ht="47.25" outlineLevel="2" x14ac:dyDescent="0.25">
      <c r="A1259" s="74" t="str">
        <f>"15.5."&amp;ROW(A3)&amp;"."</f>
        <v>15.5.3.</v>
      </c>
      <c r="B1259" s="50" t="s">
        <v>2463</v>
      </c>
      <c r="C1259" s="16" t="s">
        <v>2464</v>
      </c>
      <c r="D1259" s="16" t="s">
        <v>3094</v>
      </c>
      <c r="E1259" s="16" t="s">
        <v>3278</v>
      </c>
      <c r="F1259" s="19"/>
      <c r="G1259" s="11"/>
      <c r="H1259" s="17">
        <v>1</v>
      </c>
      <c r="I1259" s="13"/>
    </row>
    <row r="1260" spans="1:9" ht="47.25" outlineLevel="2" x14ac:dyDescent="0.25">
      <c r="A1260" s="74" t="str">
        <f>"15.5."&amp;ROW(A4)&amp;"."</f>
        <v>15.5.4.</v>
      </c>
      <c r="B1260" s="50" t="s">
        <v>2465</v>
      </c>
      <c r="C1260" s="16" t="s">
        <v>2466</v>
      </c>
      <c r="D1260" s="16" t="s">
        <v>3094</v>
      </c>
      <c r="E1260" s="16" t="s">
        <v>3278</v>
      </c>
      <c r="F1260" s="19"/>
      <c r="G1260" s="11"/>
      <c r="H1260" s="17">
        <v>1</v>
      </c>
      <c r="I1260" s="13"/>
    </row>
    <row r="1261" spans="1:9" ht="47.25" outlineLevel="2" x14ac:dyDescent="0.25">
      <c r="A1261" s="74" t="str">
        <f>"15.5."&amp;ROW(A5)&amp;"."</f>
        <v>15.5.5.</v>
      </c>
      <c r="B1261" s="50" t="s">
        <v>2467</v>
      </c>
      <c r="C1261" s="16" t="s">
        <v>2468</v>
      </c>
      <c r="D1261" s="16" t="s">
        <v>3094</v>
      </c>
      <c r="E1261" s="16"/>
      <c r="F1261" s="19"/>
      <c r="G1261" s="11"/>
      <c r="H1261" s="17">
        <v>1</v>
      </c>
      <c r="I1261" s="13"/>
    </row>
    <row r="1262" spans="1:9" ht="47.25" outlineLevel="2" x14ac:dyDescent="0.25">
      <c r="A1262" s="74" t="str">
        <f t="shared" ref="A1262:A1273" si="60">"15.5."&amp;ROW(A8)&amp;"."</f>
        <v>15.5.8.</v>
      </c>
      <c r="B1262" s="50" t="s">
        <v>2469</v>
      </c>
      <c r="C1262" s="16" t="s">
        <v>2470</v>
      </c>
      <c r="D1262" s="16" t="s">
        <v>3094</v>
      </c>
      <c r="E1262" s="16" t="s">
        <v>3278</v>
      </c>
      <c r="F1262" s="19"/>
      <c r="G1262" s="11"/>
      <c r="H1262" s="17">
        <v>1</v>
      </c>
      <c r="I1262" s="13"/>
    </row>
    <row r="1263" spans="1:9" ht="47.25" outlineLevel="2" x14ac:dyDescent="0.25">
      <c r="A1263" s="74" t="str">
        <f t="shared" si="60"/>
        <v>15.5.9.</v>
      </c>
      <c r="B1263" s="50" t="s">
        <v>2471</v>
      </c>
      <c r="C1263" s="16" t="s">
        <v>2472</v>
      </c>
      <c r="D1263" s="16" t="s">
        <v>3094</v>
      </c>
      <c r="E1263" s="16" t="s">
        <v>3278</v>
      </c>
      <c r="F1263" s="19"/>
      <c r="G1263" s="11"/>
      <c r="H1263" s="17">
        <v>2</v>
      </c>
      <c r="I1263" s="13"/>
    </row>
    <row r="1264" spans="1:9" ht="47.25" outlineLevel="2" x14ac:dyDescent="0.25">
      <c r="A1264" s="74" t="str">
        <f t="shared" si="60"/>
        <v>15.5.10.</v>
      </c>
      <c r="B1264" s="50" t="s">
        <v>2473</v>
      </c>
      <c r="C1264" s="16" t="s">
        <v>2474</v>
      </c>
      <c r="D1264" s="16" t="s">
        <v>3094</v>
      </c>
      <c r="E1264" s="16"/>
      <c r="F1264" s="19"/>
      <c r="G1264" s="11"/>
      <c r="H1264" s="17">
        <v>1</v>
      </c>
      <c r="I1264" s="13"/>
    </row>
    <row r="1265" spans="1:9" ht="47.25" outlineLevel="2" x14ac:dyDescent="0.25">
      <c r="A1265" s="74" t="str">
        <f t="shared" si="60"/>
        <v>15.5.11.</v>
      </c>
      <c r="B1265" s="50" t="s">
        <v>2475</v>
      </c>
      <c r="C1265" s="16" t="s">
        <v>2476</v>
      </c>
      <c r="D1265" s="16" t="s">
        <v>3094</v>
      </c>
      <c r="E1265" s="16"/>
      <c r="F1265" s="19"/>
      <c r="G1265" s="11"/>
      <c r="H1265" s="17">
        <v>1</v>
      </c>
      <c r="I1265" s="13"/>
    </row>
    <row r="1266" spans="1:9" ht="47.25" outlineLevel="2" x14ac:dyDescent="0.25">
      <c r="A1266" s="74" t="str">
        <f t="shared" si="60"/>
        <v>15.5.12.</v>
      </c>
      <c r="B1266" s="50" t="s">
        <v>2477</v>
      </c>
      <c r="C1266" s="16" t="s">
        <v>2478</v>
      </c>
      <c r="D1266" s="16" t="s">
        <v>3094</v>
      </c>
      <c r="E1266" s="16" t="s">
        <v>3278</v>
      </c>
      <c r="F1266" s="19"/>
      <c r="G1266" s="11"/>
      <c r="H1266" s="17">
        <v>1</v>
      </c>
      <c r="I1266" s="13"/>
    </row>
    <row r="1267" spans="1:9" ht="47.25" outlineLevel="2" x14ac:dyDescent="0.25">
      <c r="A1267" s="74" t="str">
        <f t="shared" si="60"/>
        <v>15.5.13.</v>
      </c>
      <c r="B1267" s="50" t="s">
        <v>2479</v>
      </c>
      <c r="C1267" s="16" t="s">
        <v>2480</v>
      </c>
      <c r="D1267" s="16" t="s">
        <v>3094</v>
      </c>
      <c r="E1267" s="16" t="s">
        <v>3278</v>
      </c>
      <c r="F1267" s="19"/>
      <c r="G1267" s="11"/>
      <c r="H1267" s="17">
        <v>1</v>
      </c>
      <c r="I1267" s="13"/>
    </row>
    <row r="1268" spans="1:9" ht="47.25" outlineLevel="2" x14ac:dyDescent="0.25">
      <c r="A1268" s="74" t="str">
        <f t="shared" si="60"/>
        <v>15.5.14.</v>
      </c>
      <c r="B1268" s="50" t="s">
        <v>2481</v>
      </c>
      <c r="C1268" s="16" t="s">
        <v>2482</v>
      </c>
      <c r="D1268" s="16" t="s">
        <v>3094</v>
      </c>
      <c r="E1268" s="16" t="s">
        <v>3278</v>
      </c>
      <c r="F1268" s="19"/>
      <c r="G1268" s="11"/>
      <c r="H1268" s="17">
        <v>1</v>
      </c>
      <c r="I1268" s="13"/>
    </row>
    <row r="1269" spans="1:9" ht="47.25" outlineLevel="2" x14ac:dyDescent="0.25">
      <c r="A1269" s="74" t="str">
        <f t="shared" si="60"/>
        <v>15.5.15.</v>
      </c>
      <c r="B1269" s="50" t="s">
        <v>2483</v>
      </c>
      <c r="C1269" s="16" t="s">
        <v>2484</v>
      </c>
      <c r="D1269" s="16" t="s">
        <v>3094</v>
      </c>
      <c r="E1269" s="16"/>
      <c r="F1269" s="19"/>
      <c r="G1269" s="11"/>
      <c r="H1269" s="17">
        <v>1</v>
      </c>
      <c r="I1269" s="13"/>
    </row>
    <row r="1270" spans="1:9" ht="47.25" outlineLevel="2" x14ac:dyDescent="0.25">
      <c r="A1270" s="74" t="str">
        <f t="shared" si="60"/>
        <v>15.5.16.</v>
      </c>
      <c r="B1270" s="50" t="s">
        <v>2485</v>
      </c>
      <c r="C1270" s="16" t="s">
        <v>2486</v>
      </c>
      <c r="D1270" s="16" t="s">
        <v>3094</v>
      </c>
      <c r="E1270" s="16" t="s">
        <v>3278</v>
      </c>
      <c r="F1270" s="19"/>
      <c r="G1270" s="11"/>
      <c r="H1270" s="17">
        <v>4</v>
      </c>
      <c r="I1270" s="13"/>
    </row>
    <row r="1271" spans="1:9" ht="47.25" outlineLevel="2" x14ac:dyDescent="0.25">
      <c r="A1271" s="74" t="str">
        <f t="shared" si="60"/>
        <v>15.5.17.</v>
      </c>
      <c r="B1271" s="50" t="s">
        <v>2487</v>
      </c>
      <c r="C1271" s="16" t="s">
        <v>2488</v>
      </c>
      <c r="D1271" s="16" t="s">
        <v>3094</v>
      </c>
      <c r="E1271" s="16"/>
      <c r="F1271" s="19"/>
      <c r="G1271" s="11"/>
      <c r="H1271" s="17">
        <v>1</v>
      </c>
      <c r="I1271" s="13"/>
    </row>
    <row r="1272" spans="1:9" ht="47.25" outlineLevel="2" x14ac:dyDescent="0.25">
      <c r="A1272" s="74" t="str">
        <f t="shared" si="60"/>
        <v>15.5.18.</v>
      </c>
      <c r="B1272" s="50" t="s">
        <v>1881</v>
      </c>
      <c r="C1272" s="16" t="s">
        <v>1882</v>
      </c>
      <c r="D1272" s="16" t="s">
        <v>3094</v>
      </c>
      <c r="E1272" s="16" t="s">
        <v>3278</v>
      </c>
      <c r="F1272" s="19"/>
      <c r="G1272" s="11"/>
      <c r="H1272" s="17">
        <v>1</v>
      </c>
      <c r="I1272" s="13"/>
    </row>
    <row r="1273" spans="1:9" ht="47.25" outlineLevel="2" x14ac:dyDescent="0.25">
      <c r="A1273" s="74" t="str">
        <f t="shared" si="60"/>
        <v>15.5.19.</v>
      </c>
      <c r="B1273" s="50" t="s">
        <v>2489</v>
      </c>
      <c r="C1273" s="16" t="s">
        <v>2490</v>
      </c>
      <c r="D1273" s="16" t="s">
        <v>3094</v>
      </c>
      <c r="E1273" s="16" t="s">
        <v>3278</v>
      </c>
      <c r="F1273" s="19"/>
      <c r="G1273" s="11"/>
      <c r="H1273" s="17">
        <v>1</v>
      </c>
      <c r="I1273" s="13"/>
    </row>
    <row r="1274" spans="1:9" s="1" customFormat="1" ht="15.75" x14ac:dyDescent="0.25">
      <c r="A1274" s="65"/>
      <c r="B1274" s="47"/>
      <c r="C1274" s="5"/>
      <c r="D1274" s="5"/>
      <c r="E1274" s="5"/>
      <c r="F1274" s="5"/>
      <c r="G1274" s="11"/>
      <c r="H1274" s="8"/>
      <c r="I1274" s="9"/>
    </row>
    <row r="1275" spans="1:9" ht="15.75" x14ac:dyDescent="0.25">
      <c r="A1275" s="75">
        <v>16</v>
      </c>
      <c r="B1275" s="48" t="s">
        <v>1129</v>
      </c>
      <c r="C1275" s="4"/>
      <c r="D1275" s="4"/>
      <c r="E1275" s="4"/>
      <c r="F1275" s="10">
        <v>6425911.4900000002</v>
      </c>
      <c r="G1275" s="10"/>
      <c r="H1275" s="10"/>
      <c r="I1275" s="10"/>
    </row>
    <row r="1276" spans="1:9" ht="15.75" outlineLevel="1" x14ac:dyDescent="0.25">
      <c r="A1276" s="74" t="s">
        <v>3676</v>
      </c>
      <c r="B1276" s="49" t="s">
        <v>3</v>
      </c>
      <c r="C1276" s="14"/>
      <c r="D1276" s="14"/>
      <c r="E1276" s="14"/>
      <c r="F1276" s="15">
        <v>4871141.8099999996</v>
      </c>
      <c r="G1276" s="11"/>
      <c r="I1276" s="13"/>
    </row>
    <row r="1277" spans="1:9" ht="47.25" outlineLevel="2" x14ac:dyDescent="0.25">
      <c r="A1277" s="74" t="str">
        <f>"16.1."&amp;ROW(A1)&amp;"."</f>
        <v>16.1.1.</v>
      </c>
      <c r="B1277" s="50" t="s">
        <v>3409</v>
      </c>
      <c r="C1277" s="16" t="s">
        <v>1130</v>
      </c>
      <c r="D1277" s="16" t="s">
        <v>3095</v>
      </c>
      <c r="E1277" s="16"/>
      <c r="F1277" s="19"/>
      <c r="G1277" s="77" t="s">
        <v>1131</v>
      </c>
      <c r="H1277" s="17">
        <v>1</v>
      </c>
      <c r="I1277" s="13"/>
    </row>
    <row r="1278" spans="1:9" ht="47.25" outlineLevel="2" x14ac:dyDescent="0.25">
      <c r="A1278" s="74" t="str">
        <f>"16.1."&amp;ROW(A2)&amp;"."</f>
        <v>16.1.2.</v>
      </c>
      <c r="B1278" s="50" t="s">
        <v>1132</v>
      </c>
      <c r="C1278" s="16" t="s">
        <v>1133</v>
      </c>
      <c r="D1278" s="16" t="s">
        <v>3095</v>
      </c>
      <c r="E1278" s="16"/>
      <c r="F1278" s="17">
        <v>4871141.8099999996</v>
      </c>
      <c r="G1278" s="77" t="s">
        <v>1134</v>
      </c>
      <c r="H1278" s="17">
        <v>1</v>
      </c>
      <c r="I1278" s="13"/>
    </row>
    <row r="1279" spans="1:9" ht="15.75" outlineLevel="1" x14ac:dyDescent="0.25">
      <c r="A1279" s="74" t="s">
        <v>3677</v>
      </c>
      <c r="B1279" s="49" t="s">
        <v>7</v>
      </c>
      <c r="C1279" s="14"/>
      <c r="D1279" s="14"/>
      <c r="E1279" s="14"/>
      <c r="F1279" s="15">
        <v>1554769.68</v>
      </c>
      <c r="G1279" s="11"/>
      <c r="I1279" s="13"/>
    </row>
    <row r="1280" spans="1:9" ht="47.25" outlineLevel="2" x14ac:dyDescent="0.25">
      <c r="A1280" s="74" t="str">
        <f>"16.2."&amp;ROW(A1)&amp;"."</f>
        <v>16.2.1.</v>
      </c>
      <c r="B1280" s="50" t="s">
        <v>1135</v>
      </c>
      <c r="C1280" s="16" t="s">
        <v>1136</v>
      </c>
      <c r="D1280" s="16" t="s">
        <v>3095</v>
      </c>
      <c r="E1280" s="16"/>
      <c r="F1280" s="17">
        <v>173082.29</v>
      </c>
      <c r="G1280" s="11"/>
      <c r="H1280" s="17">
        <v>1</v>
      </c>
      <c r="I1280" s="13"/>
    </row>
    <row r="1281" spans="1:9" ht="47.25" outlineLevel="2" x14ac:dyDescent="0.25">
      <c r="A1281" s="74" t="str">
        <f>"16.2."&amp;ROW(A2)&amp;"."</f>
        <v>16.2.2.</v>
      </c>
      <c r="B1281" s="50" t="s">
        <v>1137</v>
      </c>
      <c r="C1281" s="16" t="s">
        <v>1138</v>
      </c>
      <c r="D1281" s="16" t="s">
        <v>3095</v>
      </c>
      <c r="E1281" s="16"/>
      <c r="F1281" s="17">
        <v>197438.52</v>
      </c>
      <c r="G1281" s="11"/>
      <c r="H1281" s="17">
        <v>1</v>
      </c>
      <c r="I1281" s="13"/>
    </row>
    <row r="1282" spans="1:9" ht="47.25" outlineLevel="2" x14ac:dyDescent="0.25">
      <c r="A1282" s="74" t="str">
        <f>"16.2."&amp;ROW(A3)&amp;"."</f>
        <v>16.2.3.</v>
      </c>
      <c r="B1282" s="50" t="s">
        <v>1139</v>
      </c>
      <c r="C1282" s="16" t="s">
        <v>1140</v>
      </c>
      <c r="D1282" s="16" t="s">
        <v>3095</v>
      </c>
      <c r="E1282" s="16"/>
      <c r="F1282" s="17">
        <v>298205.26</v>
      </c>
      <c r="G1282" s="11"/>
      <c r="H1282" s="17">
        <v>1</v>
      </c>
      <c r="I1282" s="13"/>
    </row>
    <row r="1283" spans="1:9" ht="47.25" outlineLevel="2" x14ac:dyDescent="0.25">
      <c r="A1283" s="74" t="str">
        <f>"16.2."&amp;ROW(A4)&amp;"."</f>
        <v>16.2.4.</v>
      </c>
      <c r="B1283" s="50" t="s">
        <v>1141</v>
      </c>
      <c r="C1283" s="16" t="s">
        <v>1142</v>
      </c>
      <c r="D1283" s="16" t="s">
        <v>3095</v>
      </c>
      <c r="E1283" s="16"/>
      <c r="F1283" s="17">
        <v>370041.11</v>
      </c>
      <c r="G1283" s="11"/>
      <c r="H1283" s="17">
        <v>1</v>
      </c>
      <c r="I1283" s="13"/>
    </row>
    <row r="1284" spans="1:9" ht="47.25" outlineLevel="2" x14ac:dyDescent="0.25">
      <c r="A1284" s="74" t="str">
        <f>"16.2."&amp;ROW(A5)&amp;"."</f>
        <v>16.2.5.</v>
      </c>
      <c r="B1284" s="50" t="s">
        <v>1143</v>
      </c>
      <c r="C1284" s="16" t="s">
        <v>1144</v>
      </c>
      <c r="D1284" s="16" t="s">
        <v>3095</v>
      </c>
      <c r="E1284" s="16"/>
      <c r="F1284" s="17">
        <v>129456.21</v>
      </c>
      <c r="G1284" s="11"/>
      <c r="H1284" s="17">
        <v>1</v>
      </c>
      <c r="I1284" s="13"/>
    </row>
    <row r="1285" spans="1:9" ht="47.25" outlineLevel="2" x14ac:dyDescent="0.25">
      <c r="A1285" s="74" t="str">
        <f t="shared" ref="A1285:A1293" si="61">"16.2."&amp;ROW(A8)&amp;"."</f>
        <v>16.2.8.</v>
      </c>
      <c r="B1285" s="50" t="s">
        <v>1145</v>
      </c>
      <c r="C1285" s="16" t="s">
        <v>1146</v>
      </c>
      <c r="D1285" s="16" t="s">
        <v>3095</v>
      </c>
      <c r="E1285" s="16"/>
      <c r="F1285" s="17">
        <v>98151.34</v>
      </c>
      <c r="G1285" s="11"/>
      <c r="H1285" s="17">
        <v>1</v>
      </c>
      <c r="I1285" s="13"/>
    </row>
    <row r="1286" spans="1:9" ht="47.25" outlineLevel="2" x14ac:dyDescent="0.25">
      <c r="A1286" s="74" t="str">
        <f t="shared" si="61"/>
        <v>16.2.9.</v>
      </c>
      <c r="B1286" s="50" t="s">
        <v>1147</v>
      </c>
      <c r="C1286" s="16" t="s">
        <v>1148</v>
      </c>
      <c r="D1286" s="16" t="s">
        <v>3095</v>
      </c>
      <c r="E1286" s="16"/>
      <c r="F1286" s="19"/>
      <c r="G1286" s="11"/>
      <c r="H1286" s="17">
        <v>1</v>
      </c>
      <c r="I1286" s="13"/>
    </row>
    <row r="1287" spans="1:9" ht="47.25" outlineLevel="2" x14ac:dyDescent="0.25">
      <c r="A1287" s="74" t="str">
        <f t="shared" si="61"/>
        <v>16.2.10.</v>
      </c>
      <c r="B1287" s="50" t="s">
        <v>1149</v>
      </c>
      <c r="C1287" s="16" t="s">
        <v>1150</v>
      </c>
      <c r="D1287" s="16" t="s">
        <v>3095</v>
      </c>
      <c r="E1287" s="16"/>
      <c r="F1287" s="19"/>
      <c r="G1287" s="11"/>
      <c r="H1287" s="17">
        <v>1</v>
      </c>
      <c r="I1287" s="13"/>
    </row>
    <row r="1288" spans="1:9" ht="47.25" outlineLevel="2" x14ac:dyDescent="0.25">
      <c r="A1288" s="74" t="str">
        <f t="shared" si="61"/>
        <v>16.2.11.</v>
      </c>
      <c r="B1288" s="50" t="s">
        <v>1149</v>
      </c>
      <c r="C1288" s="16" t="s">
        <v>1151</v>
      </c>
      <c r="D1288" s="16" t="s">
        <v>3095</v>
      </c>
      <c r="E1288" s="16"/>
      <c r="F1288" s="19"/>
      <c r="G1288" s="11"/>
      <c r="H1288" s="17">
        <v>1</v>
      </c>
      <c r="I1288" s="13"/>
    </row>
    <row r="1289" spans="1:9" ht="47.25" outlineLevel="2" x14ac:dyDescent="0.25">
      <c r="A1289" s="74" t="str">
        <f t="shared" si="61"/>
        <v>16.2.12.</v>
      </c>
      <c r="B1289" s="50" t="s">
        <v>1152</v>
      </c>
      <c r="C1289" s="16" t="s">
        <v>1153</v>
      </c>
      <c r="D1289" s="16" t="s">
        <v>3095</v>
      </c>
      <c r="E1289" s="16"/>
      <c r="F1289" s="19"/>
      <c r="G1289" s="11"/>
      <c r="H1289" s="17">
        <v>1</v>
      </c>
      <c r="I1289" s="13"/>
    </row>
    <row r="1290" spans="1:9" ht="47.25" outlineLevel="2" x14ac:dyDescent="0.25">
      <c r="A1290" s="74" t="str">
        <f t="shared" si="61"/>
        <v>16.2.13.</v>
      </c>
      <c r="B1290" s="50" t="s">
        <v>1154</v>
      </c>
      <c r="C1290" s="16" t="s">
        <v>1155</v>
      </c>
      <c r="D1290" s="16" t="s">
        <v>3095</v>
      </c>
      <c r="E1290" s="16"/>
      <c r="F1290" s="19"/>
      <c r="G1290" s="11"/>
      <c r="H1290" s="17">
        <v>1</v>
      </c>
      <c r="I1290" s="13"/>
    </row>
    <row r="1291" spans="1:9" ht="47.25" outlineLevel="2" x14ac:dyDescent="0.25">
      <c r="A1291" s="74" t="str">
        <f t="shared" si="61"/>
        <v>16.2.14.</v>
      </c>
      <c r="B1291" s="50" t="s">
        <v>1156</v>
      </c>
      <c r="C1291" s="16" t="s">
        <v>1157</v>
      </c>
      <c r="D1291" s="16" t="s">
        <v>3095</v>
      </c>
      <c r="E1291" s="16"/>
      <c r="F1291" s="19"/>
      <c r="G1291" s="11"/>
      <c r="H1291" s="17">
        <v>1</v>
      </c>
      <c r="I1291" s="13"/>
    </row>
    <row r="1292" spans="1:9" ht="47.25" outlineLevel="2" x14ac:dyDescent="0.25">
      <c r="A1292" s="74" t="str">
        <f t="shared" si="61"/>
        <v>16.2.15.</v>
      </c>
      <c r="B1292" s="50" t="s">
        <v>1158</v>
      </c>
      <c r="C1292" s="16" t="s">
        <v>1159</v>
      </c>
      <c r="D1292" s="16" t="s">
        <v>3095</v>
      </c>
      <c r="E1292" s="16"/>
      <c r="F1292" s="19"/>
      <c r="G1292" s="11"/>
      <c r="H1292" s="17">
        <v>1</v>
      </c>
      <c r="I1292" s="13"/>
    </row>
    <row r="1293" spans="1:9" ht="47.25" outlineLevel="2" x14ac:dyDescent="0.25">
      <c r="A1293" s="74" t="str">
        <f t="shared" si="61"/>
        <v>16.2.16.</v>
      </c>
      <c r="B1293" s="50" t="s">
        <v>1160</v>
      </c>
      <c r="C1293" s="16" t="s">
        <v>1161</v>
      </c>
      <c r="D1293" s="16" t="s">
        <v>3095</v>
      </c>
      <c r="E1293" s="16"/>
      <c r="F1293" s="19"/>
      <c r="G1293" s="11"/>
      <c r="H1293" s="17">
        <v>1</v>
      </c>
      <c r="I1293" s="13"/>
    </row>
    <row r="1294" spans="1:9" ht="47.25" outlineLevel="2" x14ac:dyDescent="0.25">
      <c r="A1294" s="74" t="str">
        <f t="shared" ref="A1294:A1314" si="62">"16.2."&amp;ROW(A17)&amp;"."</f>
        <v>16.2.17.</v>
      </c>
      <c r="B1294" s="50" t="s">
        <v>1162</v>
      </c>
      <c r="C1294" s="16" t="s">
        <v>1163</v>
      </c>
      <c r="D1294" s="16" t="s">
        <v>3095</v>
      </c>
      <c r="E1294" s="16"/>
      <c r="F1294" s="19"/>
      <c r="G1294" s="11"/>
      <c r="H1294" s="17">
        <v>1</v>
      </c>
      <c r="I1294" s="13"/>
    </row>
    <row r="1295" spans="1:9" ht="47.25" outlineLevel="2" x14ac:dyDescent="0.25">
      <c r="A1295" s="74" t="str">
        <f t="shared" si="62"/>
        <v>16.2.18.</v>
      </c>
      <c r="B1295" s="50" t="s">
        <v>3410</v>
      </c>
      <c r="C1295" s="16" t="s">
        <v>1164</v>
      </c>
      <c r="D1295" s="16" t="s">
        <v>3095</v>
      </c>
      <c r="E1295" s="16"/>
      <c r="F1295" s="17">
        <v>110639.38</v>
      </c>
      <c r="G1295" s="11"/>
      <c r="H1295" s="17">
        <v>1</v>
      </c>
      <c r="I1295" s="13"/>
    </row>
    <row r="1296" spans="1:9" ht="47.25" outlineLevel="2" x14ac:dyDescent="0.25">
      <c r="A1296" s="74" t="str">
        <f t="shared" si="62"/>
        <v>16.2.19.</v>
      </c>
      <c r="B1296" s="50" t="s">
        <v>3412</v>
      </c>
      <c r="C1296" s="16" t="s">
        <v>1165</v>
      </c>
      <c r="D1296" s="16" t="s">
        <v>3095</v>
      </c>
      <c r="E1296" s="16"/>
      <c r="F1296" s="17">
        <v>30178.67</v>
      </c>
      <c r="G1296" s="11"/>
      <c r="H1296" s="17">
        <v>1</v>
      </c>
      <c r="I1296" s="13"/>
    </row>
    <row r="1297" spans="1:9" ht="47.25" outlineLevel="2" x14ac:dyDescent="0.25">
      <c r="A1297" s="74" t="str">
        <f t="shared" si="62"/>
        <v>16.2.20.</v>
      </c>
      <c r="B1297" s="50" t="s">
        <v>3411</v>
      </c>
      <c r="C1297" s="16" t="s">
        <v>1166</v>
      </c>
      <c r="D1297" s="16" t="s">
        <v>3095</v>
      </c>
      <c r="E1297" s="16"/>
      <c r="F1297" s="19"/>
      <c r="G1297" s="11"/>
      <c r="H1297" s="17">
        <v>1</v>
      </c>
      <c r="I1297" s="13"/>
    </row>
    <row r="1298" spans="1:9" ht="47.25" outlineLevel="2" x14ac:dyDescent="0.25">
      <c r="A1298" s="74" t="str">
        <f t="shared" si="62"/>
        <v>16.2.21.</v>
      </c>
      <c r="B1298" s="50" t="s">
        <v>1167</v>
      </c>
      <c r="C1298" s="16" t="s">
        <v>1168</v>
      </c>
      <c r="D1298" s="16" t="s">
        <v>3095</v>
      </c>
      <c r="E1298" s="16"/>
      <c r="F1298" s="19"/>
      <c r="G1298" s="11"/>
      <c r="H1298" s="17">
        <v>1</v>
      </c>
      <c r="I1298" s="13"/>
    </row>
    <row r="1299" spans="1:9" ht="47.25" outlineLevel="2" x14ac:dyDescent="0.25">
      <c r="A1299" s="74" t="str">
        <f t="shared" si="62"/>
        <v>16.2.22.</v>
      </c>
      <c r="B1299" s="50" t="s">
        <v>1169</v>
      </c>
      <c r="C1299" s="16" t="s">
        <v>1170</v>
      </c>
      <c r="D1299" s="16" t="s">
        <v>3095</v>
      </c>
      <c r="E1299" s="16"/>
      <c r="F1299" s="19"/>
      <c r="G1299" s="11"/>
      <c r="H1299" s="17">
        <v>1</v>
      </c>
      <c r="I1299" s="13"/>
    </row>
    <row r="1300" spans="1:9" ht="47.25" outlineLevel="2" x14ac:dyDescent="0.25">
      <c r="A1300" s="74" t="str">
        <f t="shared" si="62"/>
        <v>16.2.23.</v>
      </c>
      <c r="B1300" s="50" t="s">
        <v>1169</v>
      </c>
      <c r="C1300" s="16" t="s">
        <v>1171</v>
      </c>
      <c r="D1300" s="16" t="s">
        <v>3095</v>
      </c>
      <c r="E1300" s="16"/>
      <c r="F1300" s="19"/>
      <c r="G1300" s="11"/>
      <c r="H1300" s="17">
        <v>1</v>
      </c>
      <c r="I1300" s="13"/>
    </row>
    <row r="1301" spans="1:9" ht="47.25" outlineLevel="2" x14ac:dyDescent="0.25">
      <c r="A1301" s="74" t="str">
        <f t="shared" si="62"/>
        <v>16.2.24.</v>
      </c>
      <c r="B1301" s="50" t="s">
        <v>1172</v>
      </c>
      <c r="C1301" s="16" t="s">
        <v>1173</v>
      </c>
      <c r="D1301" s="16" t="s">
        <v>3095</v>
      </c>
      <c r="E1301" s="16"/>
      <c r="F1301" s="19"/>
      <c r="G1301" s="11"/>
      <c r="H1301" s="17">
        <v>1</v>
      </c>
      <c r="I1301" s="13"/>
    </row>
    <row r="1302" spans="1:9" ht="47.25" outlineLevel="2" x14ac:dyDescent="0.25">
      <c r="A1302" s="74" t="str">
        <f t="shared" si="62"/>
        <v>16.2.25.</v>
      </c>
      <c r="B1302" s="50" t="s">
        <v>1174</v>
      </c>
      <c r="C1302" s="16" t="s">
        <v>1175</v>
      </c>
      <c r="D1302" s="16" t="s">
        <v>3095</v>
      </c>
      <c r="E1302" s="16"/>
      <c r="F1302" s="17">
        <v>2894.78</v>
      </c>
      <c r="G1302" s="11"/>
      <c r="H1302" s="17">
        <v>1</v>
      </c>
      <c r="I1302" s="13"/>
    </row>
    <row r="1303" spans="1:9" ht="47.25" outlineLevel="2" x14ac:dyDescent="0.25">
      <c r="A1303" s="74" t="str">
        <f t="shared" si="62"/>
        <v>16.2.26.</v>
      </c>
      <c r="B1303" s="50" t="s">
        <v>1174</v>
      </c>
      <c r="C1303" s="16" t="s">
        <v>1176</v>
      </c>
      <c r="D1303" s="16" t="s">
        <v>3095</v>
      </c>
      <c r="E1303" s="16"/>
      <c r="F1303" s="17">
        <v>4448.3599999999997</v>
      </c>
      <c r="G1303" s="11"/>
      <c r="H1303" s="17">
        <v>1</v>
      </c>
      <c r="I1303" s="13"/>
    </row>
    <row r="1304" spans="1:9" ht="47.25" outlineLevel="2" x14ac:dyDescent="0.25">
      <c r="A1304" s="74" t="str">
        <f t="shared" si="62"/>
        <v>16.2.27.</v>
      </c>
      <c r="B1304" s="50" t="s">
        <v>1177</v>
      </c>
      <c r="C1304" s="16" t="s">
        <v>1178</v>
      </c>
      <c r="D1304" s="16" t="s">
        <v>3095</v>
      </c>
      <c r="E1304" s="16"/>
      <c r="F1304" s="19"/>
      <c r="G1304" s="11"/>
      <c r="H1304" s="17">
        <v>1</v>
      </c>
      <c r="I1304" s="13"/>
    </row>
    <row r="1305" spans="1:9" ht="47.25" outlineLevel="2" x14ac:dyDescent="0.25">
      <c r="A1305" s="74" t="str">
        <f t="shared" si="62"/>
        <v>16.2.28.</v>
      </c>
      <c r="B1305" s="50" t="s">
        <v>3413</v>
      </c>
      <c r="C1305" s="16" t="s">
        <v>1179</v>
      </c>
      <c r="D1305" s="16" t="s">
        <v>3095</v>
      </c>
      <c r="E1305" s="16"/>
      <c r="F1305" s="19"/>
      <c r="G1305" s="11"/>
      <c r="H1305" s="17">
        <v>1</v>
      </c>
      <c r="I1305" s="13"/>
    </row>
    <row r="1306" spans="1:9" ht="47.25" outlineLevel="2" x14ac:dyDescent="0.25">
      <c r="A1306" s="74" t="str">
        <f t="shared" si="62"/>
        <v>16.2.29.</v>
      </c>
      <c r="B1306" s="50" t="s">
        <v>3414</v>
      </c>
      <c r="C1306" s="16" t="s">
        <v>1180</v>
      </c>
      <c r="D1306" s="16" t="s">
        <v>3095</v>
      </c>
      <c r="E1306" s="16"/>
      <c r="F1306" s="19"/>
      <c r="G1306" s="11"/>
      <c r="H1306" s="17">
        <v>1</v>
      </c>
      <c r="I1306" s="13"/>
    </row>
    <row r="1307" spans="1:9" ht="47.25" outlineLevel="2" x14ac:dyDescent="0.25">
      <c r="A1307" s="74" t="str">
        <f t="shared" si="62"/>
        <v>16.2.30.</v>
      </c>
      <c r="B1307" s="50" t="s">
        <v>3415</v>
      </c>
      <c r="C1307" s="16" t="s">
        <v>1181</v>
      </c>
      <c r="D1307" s="16" t="s">
        <v>3095</v>
      </c>
      <c r="E1307" s="16"/>
      <c r="F1307" s="17">
        <v>53884.480000000003</v>
      </c>
      <c r="G1307" s="11"/>
      <c r="H1307" s="17">
        <v>1</v>
      </c>
      <c r="I1307" s="13"/>
    </row>
    <row r="1308" spans="1:9" ht="47.25" outlineLevel="2" x14ac:dyDescent="0.25">
      <c r="A1308" s="74" t="str">
        <f t="shared" si="62"/>
        <v>16.2.31.</v>
      </c>
      <c r="B1308" s="50" t="s">
        <v>3416</v>
      </c>
      <c r="C1308" s="16" t="s">
        <v>1182</v>
      </c>
      <c r="D1308" s="16" t="s">
        <v>3095</v>
      </c>
      <c r="E1308" s="16"/>
      <c r="F1308" s="17">
        <v>53884.45</v>
      </c>
      <c r="G1308" s="11"/>
      <c r="H1308" s="17">
        <v>1</v>
      </c>
      <c r="I1308" s="13"/>
    </row>
    <row r="1309" spans="1:9" ht="47.25" outlineLevel="2" x14ac:dyDescent="0.25">
      <c r="A1309" s="74" t="str">
        <f t="shared" si="62"/>
        <v>16.2.32.</v>
      </c>
      <c r="B1309" s="50" t="s">
        <v>3417</v>
      </c>
      <c r="C1309" s="16" t="s">
        <v>1183</v>
      </c>
      <c r="D1309" s="16" t="s">
        <v>3095</v>
      </c>
      <c r="E1309" s="16"/>
      <c r="F1309" s="19"/>
      <c r="G1309" s="11"/>
      <c r="H1309" s="17">
        <v>1</v>
      </c>
      <c r="I1309" s="13"/>
    </row>
    <row r="1310" spans="1:9" ht="47.25" outlineLevel="2" x14ac:dyDescent="0.25">
      <c r="A1310" s="74" t="str">
        <f t="shared" si="62"/>
        <v>16.2.33.</v>
      </c>
      <c r="B1310" s="50" t="s">
        <v>3417</v>
      </c>
      <c r="C1310" s="16" t="s">
        <v>1184</v>
      </c>
      <c r="D1310" s="16" t="s">
        <v>3095</v>
      </c>
      <c r="E1310" s="16"/>
      <c r="F1310" s="19"/>
      <c r="G1310" s="11"/>
      <c r="H1310" s="17">
        <v>1</v>
      </c>
      <c r="I1310" s="13"/>
    </row>
    <row r="1311" spans="1:9" ht="47.25" outlineLevel="2" x14ac:dyDescent="0.25">
      <c r="A1311" s="74" t="str">
        <f t="shared" si="62"/>
        <v>16.2.34.</v>
      </c>
      <c r="B1311" s="50" t="s">
        <v>1185</v>
      </c>
      <c r="C1311" s="16" t="s">
        <v>1186</v>
      </c>
      <c r="D1311" s="16" t="s">
        <v>3095</v>
      </c>
      <c r="E1311" s="16"/>
      <c r="F1311" s="19"/>
      <c r="G1311" s="11"/>
      <c r="H1311" s="17">
        <v>1</v>
      </c>
      <c r="I1311" s="13"/>
    </row>
    <row r="1312" spans="1:9" ht="47.25" outlineLevel="2" x14ac:dyDescent="0.25">
      <c r="A1312" s="74" t="str">
        <f t="shared" si="62"/>
        <v>16.2.35.</v>
      </c>
      <c r="B1312" s="50" t="s">
        <v>3418</v>
      </c>
      <c r="C1312" s="16" t="s">
        <v>1187</v>
      </c>
      <c r="D1312" s="16" t="s">
        <v>3095</v>
      </c>
      <c r="E1312" s="16"/>
      <c r="F1312" s="17">
        <v>32464.83</v>
      </c>
      <c r="G1312" s="11"/>
      <c r="H1312" s="17">
        <v>1</v>
      </c>
      <c r="I1312" s="13"/>
    </row>
    <row r="1313" spans="1:9" ht="47.25" outlineLevel="2" x14ac:dyDescent="0.25">
      <c r="A1313" s="74" t="str">
        <f t="shared" si="62"/>
        <v>16.2.36.</v>
      </c>
      <c r="B1313" s="50" t="s">
        <v>3419</v>
      </c>
      <c r="C1313" s="16" t="s">
        <v>1188</v>
      </c>
      <c r="D1313" s="16" t="s">
        <v>3095</v>
      </c>
      <c r="E1313" s="16"/>
      <c r="F1313" s="19"/>
      <c r="G1313" s="11"/>
      <c r="H1313" s="17">
        <v>1</v>
      </c>
      <c r="I1313" s="13"/>
    </row>
    <row r="1314" spans="1:9" ht="47.25" outlineLevel="2" x14ac:dyDescent="0.25">
      <c r="A1314" s="74" t="str">
        <f t="shared" si="62"/>
        <v>16.2.37.</v>
      </c>
      <c r="B1314" s="50" t="s">
        <v>3420</v>
      </c>
      <c r="C1314" s="16" t="s">
        <v>1189</v>
      </c>
      <c r="D1314" s="16" t="s">
        <v>3095</v>
      </c>
      <c r="E1314" s="16"/>
      <c r="F1314" s="19"/>
      <c r="G1314" s="11"/>
      <c r="H1314" s="17">
        <v>1</v>
      </c>
      <c r="I1314" s="13"/>
    </row>
    <row r="1315" spans="1:9" ht="15.75" outlineLevel="1" x14ac:dyDescent="0.25">
      <c r="A1315" s="74" t="s">
        <v>3678</v>
      </c>
      <c r="B1315" s="49" t="s">
        <v>58</v>
      </c>
      <c r="C1315" s="14"/>
      <c r="D1315" s="14"/>
      <c r="E1315" s="14"/>
      <c r="F1315" s="18"/>
      <c r="G1315" s="11"/>
      <c r="I1315" s="13"/>
    </row>
    <row r="1316" spans="1:9" ht="47.25" outlineLevel="2" x14ac:dyDescent="0.25">
      <c r="A1316" s="74" t="str">
        <f>"16.3."&amp;ROW(A1)&amp;"."</f>
        <v>16.3.1.</v>
      </c>
      <c r="B1316" s="50" t="s">
        <v>1190</v>
      </c>
      <c r="C1316" s="16" t="s">
        <v>1191</v>
      </c>
      <c r="D1316" s="16" t="s">
        <v>3095</v>
      </c>
      <c r="E1316" s="16"/>
      <c r="F1316" s="19"/>
      <c r="G1316" s="11"/>
      <c r="H1316" s="17">
        <v>1</v>
      </c>
      <c r="I1316" s="13"/>
    </row>
    <row r="1317" spans="1:9" ht="47.25" outlineLevel="2" x14ac:dyDescent="0.25">
      <c r="A1317" s="74" t="str">
        <f>"16.3."&amp;ROW(A2)&amp;"."</f>
        <v>16.3.2.</v>
      </c>
      <c r="B1317" s="50" t="s">
        <v>1192</v>
      </c>
      <c r="C1317" s="16" t="s">
        <v>1193</v>
      </c>
      <c r="D1317" s="16" t="s">
        <v>3095</v>
      </c>
      <c r="E1317" s="16"/>
      <c r="F1317" s="19"/>
      <c r="G1317" s="77" t="s">
        <v>1134</v>
      </c>
      <c r="H1317" s="17">
        <v>1</v>
      </c>
      <c r="I1317" s="43"/>
    </row>
    <row r="1318" spans="1:9" ht="47.25" outlineLevel="2" x14ac:dyDescent="0.25">
      <c r="A1318" s="74" t="str">
        <f>"16.3."&amp;ROW(A3)&amp;"."</f>
        <v>16.3.3.</v>
      </c>
      <c r="B1318" s="50" t="s">
        <v>1194</v>
      </c>
      <c r="C1318" s="16" t="s">
        <v>1195</v>
      </c>
      <c r="D1318" s="16" t="s">
        <v>3095</v>
      </c>
      <c r="E1318" s="16"/>
      <c r="F1318" s="19"/>
      <c r="G1318" s="77" t="s">
        <v>1134</v>
      </c>
      <c r="H1318" s="17">
        <v>1</v>
      </c>
      <c r="I1318" s="43"/>
    </row>
    <row r="1319" spans="1:9" ht="47.25" outlineLevel="2" x14ac:dyDescent="0.25">
      <c r="A1319" s="74" t="str">
        <f>"16.3."&amp;ROW(A4)&amp;"."</f>
        <v>16.3.4.</v>
      </c>
      <c r="B1319" s="50" t="s">
        <v>3581</v>
      </c>
      <c r="C1319" s="16" t="s">
        <v>1196</v>
      </c>
      <c r="D1319" s="16" t="s">
        <v>3095</v>
      </c>
      <c r="E1319" s="16"/>
      <c r="F1319" s="19"/>
      <c r="G1319" s="11"/>
      <c r="H1319" s="17">
        <v>1</v>
      </c>
      <c r="I1319" s="13"/>
    </row>
    <row r="1320" spans="1:9" ht="47.25" outlineLevel="2" x14ac:dyDescent="0.25">
      <c r="A1320" s="74" t="str">
        <f>"16.3."&amp;ROW(A5)&amp;"."</f>
        <v>16.3.5.</v>
      </c>
      <c r="B1320" s="50" t="s">
        <v>3582</v>
      </c>
      <c r="C1320" s="16" t="s">
        <v>1197</v>
      </c>
      <c r="D1320" s="16" t="s">
        <v>3095</v>
      </c>
      <c r="E1320" s="16"/>
      <c r="F1320" s="19"/>
      <c r="G1320" s="11"/>
      <c r="H1320" s="17">
        <v>1</v>
      </c>
      <c r="I1320" s="13"/>
    </row>
    <row r="1321" spans="1:9" ht="47.25" outlineLevel="2" x14ac:dyDescent="0.25">
      <c r="A1321" s="74" t="str">
        <f t="shared" ref="A1321" si="63">"16.3."&amp;ROW(A8)&amp;"."</f>
        <v>16.3.8.</v>
      </c>
      <c r="B1321" s="50" t="s">
        <v>1198</v>
      </c>
      <c r="C1321" s="16" t="s">
        <v>1199</v>
      </c>
      <c r="D1321" s="16" t="s">
        <v>3095</v>
      </c>
      <c r="E1321" s="16"/>
      <c r="F1321" s="19"/>
      <c r="G1321" s="11"/>
      <c r="H1321" s="17">
        <v>1</v>
      </c>
      <c r="I1321" s="13"/>
    </row>
    <row r="1322" spans="1:9" ht="31.5" outlineLevel="1" x14ac:dyDescent="0.25">
      <c r="A1322" s="74" t="s">
        <v>3679</v>
      </c>
      <c r="B1322" s="49" t="s">
        <v>3082</v>
      </c>
      <c r="C1322" s="14"/>
      <c r="D1322" s="14"/>
      <c r="E1322" s="14"/>
      <c r="F1322" s="14"/>
      <c r="G1322" s="11"/>
      <c r="I1322" s="13"/>
    </row>
    <row r="1323" spans="1:9" ht="47.25" outlineLevel="2" x14ac:dyDescent="0.25">
      <c r="A1323" s="74" t="str">
        <f>"16.4."&amp;ROW(A1)&amp;"."</f>
        <v>16.4.1.</v>
      </c>
      <c r="B1323" s="50" t="s">
        <v>2491</v>
      </c>
      <c r="C1323" s="16" t="s">
        <v>2492</v>
      </c>
      <c r="D1323" s="16" t="s">
        <v>3095</v>
      </c>
      <c r="E1323" s="16" t="s">
        <v>3421</v>
      </c>
      <c r="F1323" s="19"/>
      <c r="G1323" s="11"/>
      <c r="H1323" s="17">
        <v>1</v>
      </c>
      <c r="I1323" s="13"/>
    </row>
    <row r="1324" spans="1:9" ht="47.25" outlineLevel="2" x14ac:dyDescent="0.25">
      <c r="A1324" s="74" t="str">
        <f>"16.4."&amp;ROW(A2)&amp;"."</f>
        <v>16.4.2.</v>
      </c>
      <c r="B1324" s="50" t="s">
        <v>2493</v>
      </c>
      <c r="C1324" s="16" t="s">
        <v>2494</v>
      </c>
      <c r="D1324" s="16" t="s">
        <v>3095</v>
      </c>
      <c r="E1324" s="16" t="s">
        <v>3278</v>
      </c>
      <c r="F1324" s="19"/>
      <c r="G1324" s="11"/>
      <c r="H1324" s="17">
        <v>1</v>
      </c>
      <c r="I1324" s="13"/>
    </row>
    <row r="1325" spans="1:9" ht="47.25" outlineLevel="2" x14ac:dyDescent="0.25">
      <c r="A1325" s="74" t="str">
        <f>"16.4."&amp;ROW(A3)&amp;"."</f>
        <v>16.4.3.</v>
      </c>
      <c r="B1325" s="50" t="s">
        <v>2495</v>
      </c>
      <c r="C1325" s="16" t="s">
        <v>2496</v>
      </c>
      <c r="D1325" s="16" t="s">
        <v>3095</v>
      </c>
      <c r="E1325" s="16" t="s">
        <v>3278</v>
      </c>
      <c r="F1325" s="19"/>
      <c r="G1325" s="11"/>
      <c r="H1325" s="17">
        <v>1</v>
      </c>
      <c r="I1325" s="13"/>
    </row>
    <row r="1326" spans="1:9" ht="47.25" outlineLevel="2" x14ac:dyDescent="0.25">
      <c r="A1326" s="74" t="str">
        <f>"16.4."&amp;ROW(A4)&amp;"."</f>
        <v>16.4.4.</v>
      </c>
      <c r="B1326" s="50" t="s">
        <v>2497</v>
      </c>
      <c r="C1326" s="16" t="s">
        <v>2498</v>
      </c>
      <c r="D1326" s="16" t="s">
        <v>3095</v>
      </c>
      <c r="E1326" s="16" t="s">
        <v>3278</v>
      </c>
      <c r="F1326" s="19"/>
      <c r="G1326" s="11"/>
      <c r="H1326" s="17">
        <v>2</v>
      </c>
      <c r="I1326" s="13"/>
    </row>
    <row r="1327" spans="1:9" ht="47.25" outlineLevel="2" x14ac:dyDescent="0.25">
      <c r="A1327" s="74" t="str">
        <f>"16.4."&amp;ROW(A5)&amp;"."</f>
        <v>16.4.5.</v>
      </c>
      <c r="B1327" s="50" t="s">
        <v>2499</v>
      </c>
      <c r="C1327" s="16" t="s">
        <v>2500</v>
      </c>
      <c r="D1327" s="16" t="s">
        <v>3095</v>
      </c>
      <c r="E1327" s="16" t="s">
        <v>3278</v>
      </c>
      <c r="F1327" s="19"/>
      <c r="G1327" s="11"/>
      <c r="H1327" s="17">
        <v>1</v>
      </c>
      <c r="I1327" s="13"/>
    </row>
    <row r="1328" spans="1:9" ht="47.25" outlineLevel="2" x14ac:dyDescent="0.25">
      <c r="A1328" s="74" t="str">
        <f t="shared" ref="A1328:A1336" si="64">"16.4."&amp;ROW(A8)&amp;"."</f>
        <v>16.4.8.</v>
      </c>
      <c r="B1328" s="50" t="s">
        <v>2501</v>
      </c>
      <c r="C1328" s="16" t="s">
        <v>2502</v>
      </c>
      <c r="D1328" s="16" t="s">
        <v>3095</v>
      </c>
      <c r="E1328" s="16" t="s">
        <v>3278</v>
      </c>
      <c r="F1328" s="19"/>
      <c r="G1328" s="11"/>
      <c r="H1328" s="17">
        <v>1</v>
      </c>
      <c r="I1328" s="13"/>
    </row>
    <row r="1329" spans="1:9" ht="47.25" outlineLevel="2" x14ac:dyDescent="0.25">
      <c r="A1329" s="74" t="str">
        <f t="shared" si="64"/>
        <v>16.4.9.</v>
      </c>
      <c r="B1329" s="50" t="s">
        <v>2503</v>
      </c>
      <c r="C1329" s="16" t="s">
        <v>2504</v>
      </c>
      <c r="D1329" s="16" t="s">
        <v>3095</v>
      </c>
      <c r="E1329" s="16" t="s">
        <v>3278</v>
      </c>
      <c r="F1329" s="19"/>
      <c r="G1329" s="11"/>
      <c r="H1329" s="17">
        <v>1</v>
      </c>
      <c r="I1329" s="13"/>
    </row>
    <row r="1330" spans="1:9" ht="47.25" outlineLevel="2" x14ac:dyDescent="0.25">
      <c r="A1330" s="74" t="str">
        <f t="shared" si="64"/>
        <v>16.4.10.</v>
      </c>
      <c r="B1330" s="50" t="s">
        <v>2505</v>
      </c>
      <c r="C1330" s="16" t="s">
        <v>2506</v>
      </c>
      <c r="D1330" s="16" t="s">
        <v>3095</v>
      </c>
      <c r="E1330" s="16" t="s">
        <v>3278</v>
      </c>
      <c r="F1330" s="19"/>
      <c r="G1330" s="11"/>
      <c r="H1330" s="17">
        <v>1</v>
      </c>
      <c r="I1330" s="13"/>
    </row>
    <row r="1331" spans="1:9" ht="47.25" outlineLevel="2" x14ac:dyDescent="0.25">
      <c r="A1331" s="74" t="str">
        <f t="shared" si="64"/>
        <v>16.4.11.</v>
      </c>
      <c r="B1331" s="50" t="s">
        <v>2507</v>
      </c>
      <c r="C1331" s="16" t="s">
        <v>2508</v>
      </c>
      <c r="D1331" s="16" t="s">
        <v>3095</v>
      </c>
      <c r="E1331" s="16" t="s">
        <v>3278</v>
      </c>
      <c r="F1331" s="19"/>
      <c r="G1331" s="11"/>
      <c r="H1331" s="17">
        <v>3</v>
      </c>
      <c r="I1331" s="13"/>
    </row>
    <row r="1332" spans="1:9" ht="47.25" outlineLevel="2" x14ac:dyDescent="0.25">
      <c r="A1332" s="74" t="str">
        <f t="shared" si="64"/>
        <v>16.4.12.</v>
      </c>
      <c r="B1332" s="50" t="s">
        <v>2509</v>
      </c>
      <c r="C1332" s="16" t="s">
        <v>2510</v>
      </c>
      <c r="D1332" s="16" t="s">
        <v>3095</v>
      </c>
      <c r="E1332" s="16"/>
      <c r="F1332" s="19"/>
      <c r="G1332" s="11"/>
      <c r="H1332" s="17">
        <v>1</v>
      </c>
      <c r="I1332" s="13"/>
    </row>
    <row r="1333" spans="1:9" ht="47.25" outlineLevel="2" x14ac:dyDescent="0.25">
      <c r="A1333" s="74" t="str">
        <f t="shared" si="64"/>
        <v>16.4.13.</v>
      </c>
      <c r="B1333" s="50" t="s">
        <v>2511</v>
      </c>
      <c r="C1333" s="16" t="s">
        <v>2512</v>
      </c>
      <c r="D1333" s="16" t="s">
        <v>3095</v>
      </c>
      <c r="E1333" s="16" t="s">
        <v>3278</v>
      </c>
      <c r="F1333" s="19"/>
      <c r="G1333" s="11"/>
      <c r="H1333" s="17">
        <v>1</v>
      </c>
      <c r="I1333" s="13"/>
    </row>
    <row r="1334" spans="1:9" ht="47.25" outlineLevel="2" x14ac:dyDescent="0.25">
      <c r="A1334" s="74" t="str">
        <f t="shared" si="64"/>
        <v>16.4.14.</v>
      </c>
      <c r="B1334" s="50" t="s">
        <v>2513</v>
      </c>
      <c r="C1334" s="16" t="s">
        <v>2514</v>
      </c>
      <c r="D1334" s="16" t="s">
        <v>3095</v>
      </c>
      <c r="E1334" s="16" t="s">
        <v>3278</v>
      </c>
      <c r="F1334" s="19"/>
      <c r="G1334" s="11"/>
      <c r="H1334" s="17">
        <v>1</v>
      </c>
      <c r="I1334" s="13"/>
    </row>
    <row r="1335" spans="1:9" ht="47.25" outlineLevel="2" x14ac:dyDescent="0.25">
      <c r="A1335" s="74" t="str">
        <f t="shared" si="64"/>
        <v>16.4.15.</v>
      </c>
      <c r="B1335" s="50" t="s">
        <v>2515</v>
      </c>
      <c r="C1335" s="16" t="s">
        <v>2516</v>
      </c>
      <c r="D1335" s="16" t="s">
        <v>3095</v>
      </c>
      <c r="E1335" s="16" t="s">
        <v>3278</v>
      </c>
      <c r="F1335" s="19"/>
      <c r="G1335" s="11"/>
      <c r="H1335" s="17">
        <v>1</v>
      </c>
      <c r="I1335" s="13"/>
    </row>
    <row r="1336" spans="1:9" ht="47.25" outlineLevel="2" x14ac:dyDescent="0.25">
      <c r="A1336" s="74" t="str">
        <f t="shared" si="64"/>
        <v>16.4.16.</v>
      </c>
      <c r="B1336" s="50" t="s">
        <v>2517</v>
      </c>
      <c r="C1336" s="16" t="s">
        <v>2518</v>
      </c>
      <c r="D1336" s="16" t="s">
        <v>3095</v>
      </c>
      <c r="E1336" s="16" t="s">
        <v>3278</v>
      </c>
      <c r="F1336" s="19"/>
      <c r="G1336" s="11"/>
      <c r="H1336" s="17">
        <v>1</v>
      </c>
      <c r="I1336" s="13"/>
    </row>
    <row r="1337" spans="1:9" ht="47.25" outlineLevel="2" x14ac:dyDescent="0.25">
      <c r="A1337" s="74" t="str">
        <f t="shared" ref="A1337:A1371" si="65">"16.4."&amp;ROW(A17)&amp;"."</f>
        <v>16.4.17.</v>
      </c>
      <c r="B1337" s="50" t="s">
        <v>2519</v>
      </c>
      <c r="C1337" s="16" t="s">
        <v>2520</v>
      </c>
      <c r="D1337" s="16" t="s">
        <v>3095</v>
      </c>
      <c r="E1337" s="16" t="s">
        <v>3278</v>
      </c>
      <c r="F1337" s="19"/>
      <c r="G1337" s="11"/>
      <c r="H1337" s="17">
        <v>1</v>
      </c>
      <c r="I1337" s="13"/>
    </row>
    <row r="1338" spans="1:9" ht="47.25" outlineLevel="2" x14ac:dyDescent="0.25">
      <c r="A1338" s="74" t="str">
        <f t="shared" si="65"/>
        <v>16.4.18.</v>
      </c>
      <c r="B1338" s="50" t="s">
        <v>2521</v>
      </c>
      <c r="C1338" s="16" t="s">
        <v>2522</v>
      </c>
      <c r="D1338" s="16" t="s">
        <v>3095</v>
      </c>
      <c r="E1338" s="16" t="s">
        <v>3278</v>
      </c>
      <c r="F1338" s="19"/>
      <c r="G1338" s="11"/>
      <c r="H1338" s="17">
        <v>1</v>
      </c>
      <c r="I1338" s="13"/>
    </row>
    <row r="1339" spans="1:9" ht="47.25" outlineLevel="2" x14ac:dyDescent="0.25">
      <c r="A1339" s="74" t="str">
        <f t="shared" si="65"/>
        <v>16.4.19.</v>
      </c>
      <c r="B1339" s="50" t="s">
        <v>2523</v>
      </c>
      <c r="C1339" s="16" t="s">
        <v>2524</v>
      </c>
      <c r="D1339" s="16" t="s">
        <v>3095</v>
      </c>
      <c r="E1339" s="16" t="s">
        <v>3278</v>
      </c>
      <c r="F1339" s="19"/>
      <c r="G1339" s="11"/>
      <c r="H1339" s="17">
        <v>1</v>
      </c>
      <c r="I1339" s="13"/>
    </row>
    <row r="1340" spans="1:9" ht="47.25" outlineLevel="2" x14ac:dyDescent="0.25">
      <c r="A1340" s="74" t="str">
        <f t="shared" si="65"/>
        <v>16.4.20.</v>
      </c>
      <c r="B1340" s="50" t="s">
        <v>2525</v>
      </c>
      <c r="C1340" s="16" t="s">
        <v>2526</v>
      </c>
      <c r="D1340" s="16" t="s">
        <v>3095</v>
      </c>
      <c r="E1340" s="16"/>
      <c r="F1340" s="19"/>
      <c r="G1340" s="11"/>
      <c r="H1340" s="17">
        <v>1</v>
      </c>
      <c r="I1340" s="13"/>
    </row>
    <row r="1341" spans="1:9" ht="47.25" outlineLevel="2" x14ac:dyDescent="0.25">
      <c r="A1341" s="74" t="str">
        <f t="shared" si="65"/>
        <v>16.4.21.</v>
      </c>
      <c r="B1341" s="50" t="s">
        <v>2527</v>
      </c>
      <c r="C1341" s="16" t="s">
        <v>2528</v>
      </c>
      <c r="D1341" s="16" t="s">
        <v>3095</v>
      </c>
      <c r="E1341" s="16"/>
      <c r="F1341" s="19"/>
      <c r="G1341" s="11"/>
      <c r="H1341" s="17">
        <v>1</v>
      </c>
      <c r="I1341" s="13"/>
    </row>
    <row r="1342" spans="1:9" ht="47.25" outlineLevel="2" x14ac:dyDescent="0.25">
      <c r="A1342" s="74" t="str">
        <f t="shared" si="65"/>
        <v>16.4.22.</v>
      </c>
      <c r="B1342" s="50" t="s">
        <v>2529</v>
      </c>
      <c r="C1342" s="16" t="s">
        <v>2530</v>
      </c>
      <c r="D1342" s="16" t="s">
        <v>3095</v>
      </c>
      <c r="E1342" s="16"/>
      <c r="F1342" s="19"/>
      <c r="G1342" s="11"/>
      <c r="H1342" s="17">
        <v>1</v>
      </c>
      <c r="I1342" s="13"/>
    </row>
    <row r="1343" spans="1:9" ht="47.25" outlineLevel="2" x14ac:dyDescent="0.25">
      <c r="A1343" s="74" t="str">
        <f t="shared" si="65"/>
        <v>16.4.23.</v>
      </c>
      <c r="B1343" s="50" t="s">
        <v>2531</v>
      </c>
      <c r="C1343" s="16" t="s">
        <v>2532</v>
      </c>
      <c r="D1343" s="16" t="s">
        <v>3095</v>
      </c>
      <c r="E1343" s="16" t="s">
        <v>3278</v>
      </c>
      <c r="F1343" s="19"/>
      <c r="G1343" s="11"/>
      <c r="H1343" s="17">
        <v>1</v>
      </c>
      <c r="I1343" s="13"/>
    </row>
    <row r="1344" spans="1:9" ht="47.25" outlineLevel="2" x14ac:dyDescent="0.25">
      <c r="A1344" s="74" t="str">
        <f t="shared" si="65"/>
        <v>16.4.24.</v>
      </c>
      <c r="B1344" s="50" t="s">
        <v>2533</v>
      </c>
      <c r="C1344" s="16" t="s">
        <v>2534</v>
      </c>
      <c r="D1344" s="16" t="s">
        <v>3095</v>
      </c>
      <c r="E1344" s="16" t="s">
        <v>3278</v>
      </c>
      <c r="F1344" s="19"/>
      <c r="G1344" s="11"/>
      <c r="H1344" s="17">
        <v>1</v>
      </c>
      <c r="I1344" s="13"/>
    </row>
    <row r="1345" spans="1:9" ht="47.25" outlineLevel="2" x14ac:dyDescent="0.25">
      <c r="A1345" s="74" t="str">
        <f t="shared" si="65"/>
        <v>16.4.25.</v>
      </c>
      <c r="B1345" s="50" t="s">
        <v>2535</v>
      </c>
      <c r="C1345" s="16" t="s">
        <v>2536</v>
      </c>
      <c r="D1345" s="16" t="s">
        <v>3095</v>
      </c>
      <c r="E1345" s="16" t="s">
        <v>3278</v>
      </c>
      <c r="F1345" s="19"/>
      <c r="G1345" s="11"/>
      <c r="H1345" s="17">
        <v>1</v>
      </c>
      <c r="I1345" s="13"/>
    </row>
    <row r="1346" spans="1:9" ht="47.25" outlineLevel="2" x14ac:dyDescent="0.25">
      <c r="A1346" s="74" t="str">
        <f t="shared" si="65"/>
        <v>16.4.26.</v>
      </c>
      <c r="B1346" s="50" t="s">
        <v>2537</v>
      </c>
      <c r="C1346" s="16" t="s">
        <v>2538</v>
      </c>
      <c r="D1346" s="16" t="s">
        <v>3095</v>
      </c>
      <c r="E1346" s="16" t="s">
        <v>3278</v>
      </c>
      <c r="F1346" s="19"/>
      <c r="G1346" s="11"/>
      <c r="H1346" s="17">
        <v>1</v>
      </c>
      <c r="I1346" s="13"/>
    </row>
    <row r="1347" spans="1:9" ht="78.75" outlineLevel="2" x14ac:dyDescent="0.25">
      <c r="A1347" s="74" t="str">
        <f t="shared" si="65"/>
        <v>16.4.27.</v>
      </c>
      <c r="B1347" s="50" t="s">
        <v>2539</v>
      </c>
      <c r="C1347" s="16" t="s">
        <v>2540</v>
      </c>
      <c r="D1347" s="16" t="s">
        <v>3095</v>
      </c>
      <c r="E1347" s="16" t="s">
        <v>3422</v>
      </c>
      <c r="F1347" s="19"/>
      <c r="G1347" s="11"/>
      <c r="H1347" s="17">
        <v>1</v>
      </c>
      <c r="I1347" s="13"/>
    </row>
    <row r="1348" spans="1:9" ht="47.25" outlineLevel="2" x14ac:dyDescent="0.25">
      <c r="A1348" s="74" t="str">
        <f t="shared" si="65"/>
        <v>16.4.28.</v>
      </c>
      <c r="B1348" s="50" t="s">
        <v>2541</v>
      </c>
      <c r="C1348" s="16" t="s">
        <v>2542</v>
      </c>
      <c r="D1348" s="16" t="s">
        <v>3095</v>
      </c>
      <c r="E1348" s="16" t="s">
        <v>1700</v>
      </c>
      <c r="F1348" s="19"/>
      <c r="G1348" s="11"/>
      <c r="H1348" s="17">
        <v>1</v>
      </c>
      <c r="I1348" s="13"/>
    </row>
    <row r="1349" spans="1:9" ht="47.25" outlineLevel="2" x14ac:dyDescent="0.25">
      <c r="A1349" s="74" t="str">
        <f t="shared" si="65"/>
        <v>16.4.29.</v>
      </c>
      <c r="B1349" s="50" t="s">
        <v>2543</v>
      </c>
      <c r="C1349" s="16" t="s">
        <v>2544</v>
      </c>
      <c r="D1349" s="16" t="s">
        <v>3095</v>
      </c>
      <c r="E1349" s="16" t="s">
        <v>1700</v>
      </c>
      <c r="F1349" s="19"/>
      <c r="G1349" s="11"/>
      <c r="H1349" s="17">
        <v>6</v>
      </c>
      <c r="I1349" s="13"/>
    </row>
    <row r="1350" spans="1:9" ht="47.25" outlineLevel="2" x14ac:dyDescent="0.25">
      <c r="A1350" s="74" t="str">
        <f t="shared" si="65"/>
        <v>16.4.30.</v>
      </c>
      <c r="B1350" s="50" t="s">
        <v>2545</v>
      </c>
      <c r="C1350" s="16" t="s">
        <v>2546</v>
      </c>
      <c r="D1350" s="16" t="s">
        <v>3095</v>
      </c>
      <c r="E1350" s="16" t="s">
        <v>1700</v>
      </c>
      <c r="F1350" s="19"/>
      <c r="G1350" s="11"/>
      <c r="H1350" s="17">
        <v>2</v>
      </c>
      <c r="I1350" s="13"/>
    </row>
    <row r="1351" spans="1:9" ht="47.25" outlineLevel="2" x14ac:dyDescent="0.25">
      <c r="A1351" s="74" t="str">
        <f t="shared" si="65"/>
        <v>16.4.31.</v>
      </c>
      <c r="B1351" s="50" t="s">
        <v>2547</v>
      </c>
      <c r="C1351" s="16" t="s">
        <v>2548</v>
      </c>
      <c r="D1351" s="16" t="s">
        <v>3095</v>
      </c>
      <c r="E1351" s="16" t="s">
        <v>2549</v>
      </c>
      <c r="F1351" s="19"/>
      <c r="G1351" s="11"/>
      <c r="H1351" s="17">
        <v>1</v>
      </c>
      <c r="I1351" s="13"/>
    </row>
    <row r="1352" spans="1:9" ht="47.25" outlineLevel="2" x14ac:dyDescent="0.25">
      <c r="A1352" s="74" t="str">
        <f t="shared" si="65"/>
        <v>16.4.32.</v>
      </c>
      <c r="B1352" s="50" t="s">
        <v>2550</v>
      </c>
      <c r="C1352" s="16" t="s">
        <v>2551</v>
      </c>
      <c r="D1352" s="16" t="s">
        <v>3095</v>
      </c>
      <c r="E1352" s="16" t="s">
        <v>2549</v>
      </c>
      <c r="F1352" s="19"/>
      <c r="G1352" s="11"/>
      <c r="H1352" s="17">
        <v>1</v>
      </c>
      <c r="I1352" s="13"/>
    </row>
    <row r="1353" spans="1:9" ht="47.25" outlineLevel="2" x14ac:dyDescent="0.25">
      <c r="A1353" s="74" t="str">
        <f t="shared" si="65"/>
        <v>16.4.33.</v>
      </c>
      <c r="B1353" s="50" t="s">
        <v>2552</v>
      </c>
      <c r="C1353" s="16" t="s">
        <v>2553</v>
      </c>
      <c r="D1353" s="16" t="s">
        <v>3095</v>
      </c>
      <c r="E1353" s="16" t="s">
        <v>1700</v>
      </c>
      <c r="F1353" s="19"/>
      <c r="G1353" s="11"/>
      <c r="H1353" s="17">
        <v>1</v>
      </c>
      <c r="I1353" s="13"/>
    </row>
    <row r="1354" spans="1:9" ht="47.25" outlineLevel="2" x14ac:dyDescent="0.25">
      <c r="A1354" s="74" t="str">
        <f t="shared" si="65"/>
        <v>16.4.34.</v>
      </c>
      <c r="B1354" s="50" t="s">
        <v>2101</v>
      </c>
      <c r="C1354" s="16" t="s">
        <v>2102</v>
      </c>
      <c r="D1354" s="16" t="s">
        <v>3095</v>
      </c>
      <c r="E1354" s="16" t="s">
        <v>1700</v>
      </c>
      <c r="F1354" s="19"/>
      <c r="G1354" s="11"/>
      <c r="H1354" s="17">
        <v>1</v>
      </c>
      <c r="I1354" s="13"/>
    </row>
    <row r="1355" spans="1:9" ht="47.25" outlineLevel="2" x14ac:dyDescent="0.25">
      <c r="A1355" s="74" t="str">
        <f t="shared" si="65"/>
        <v>16.4.35.</v>
      </c>
      <c r="B1355" s="50" t="s">
        <v>2554</v>
      </c>
      <c r="C1355" s="16" t="s">
        <v>2555</v>
      </c>
      <c r="D1355" s="16" t="s">
        <v>3095</v>
      </c>
      <c r="E1355" s="16" t="s">
        <v>1700</v>
      </c>
      <c r="F1355" s="19"/>
      <c r="G1355" s="11"/>
      <c r="H1355" s="17">
        <v>4</v>
      </c>
      <c r="I1355" s="13"/>
    </row>
    <row r="1356" spans="1:9" ht="47.25" outlineLevel="2" x14ac:dyDescent="0.25">
      <c r="A1356" s="74" t="str">
        <f t="shared" si="65"/>
        <v>16.4.36.</v>
      </c>
      <c r="B1356" s="50" t="s">
        <v>2556</v>
      </c>
      <c r="C1356" s="16" t="s">
        <v>2557</v>
      </c>
      <c r="D1356" s="16" t="s">
        <v>3095</v>
      </c>
      <c r="E1356" s="16" t="s">
        <v>2558</v>
      </c>
      <c r="F1356" s="19"/>
      <c r="G1356" s="11"/>
      <c r="H1356" s="17">
        <v>1</v>
      </c>
      <c r="I1356" s="13"/>
    </row>
    <row r="1357" spans="1:9" ht="47.25" outlineLevel="2" x14ac:dyDescent="0.25">
      <c r="A1357" s="74" t="str">
        <f t="shared" si="65"/>
        <v>16.4.37.</v>
      </c>
      <c r="B1357" s="50" t="s">
        <v>2559</v>
      </c>
      <c r="C1357" s="16" t="s">
        <v>2560</v>
      </c>
      <c r="D1357" s="16" t="s">
        <v>3095</v>
      </c>
      <c r="E1357" s="16" t="s">
        <v>2558</v>
      </c>
      <c r="F1357" s="19"/>
      <c r="G1357" s="11"/>
      <c r="H1357" s="17">
        <v>1</v>
      </c>
      <c r="I1357" s="13"/>
    </row>
    <row r="1358" spans="1:9" ht="47.25" outlineLevel="2" x14ac:dyDescent="0.25">
      <c r="A1358" s="74" t="str">
        <f t="shared" si="65"/>
        <v>16.4.38.</v>
      </c>
      <c r="B1358" s="50" t="s">
        <v>2561</v>
      </c>
      <c r="C1358" s="16" t="s">
        <v>2562</v>
      </c>
      <c r="D1358" s="16" t="s">
        <v>3095</v>
      </c>
      <c r="E1358" s="16" t="s">
        <v>1700</v>
      </c>
      <c r="F1358" s="19"/>
      <c r="G1358" s="11"/>
      <c r="H1358" s="17">
        <v>1</v>
      </c>
      <c r="I1358" s="13"/>
    </row>
    <row r="1359" spans="1:9" ht="47.25" outlineLevel="2" x14ac:dyDescent="0.25">
      <c r="A1359" s="74" t="str">
        <f t="shared" si="65"/>
        <v>16.4.39.</v>
      </c>
      <c r="B1359" s="50" t="s">
        <v>2563</v>
      </c>
      <c r="C1359" s="16" t="s">
        <v>2564</v>
      </c>
      <c r="D1359" s="16" t="s">
        <v>3095</v>
      </c>
      <c r="E1359" s="16" t="s">
        <v>1700</v>
      </c>
      <c r="F1359" s="19"/>
      <c r="G1359" s="11"/>
      <c r="H1359" s="17">
        <v>1</v>
      </c>
      <c r="I1359" s="13"/>
    </row>
    <row r="1360" spans="1:9" ht="47.25" outlineLevel="2" x14ac:dyDescent="0.25">
      <c r="A1360" s="74" t="str">
        <f t="shared" si="65"/>
        <v>16.4.40.</v>
      </c>
      <c r="B1360" s="50" t="s">
        <v>2565</v>
      </c>
      <c r="C1360" s="16" t="s">
        <v>2566</v>
      </c>
      <c r="D1360" s="16" t="s">
        <v>3095</v>
      </c>
      <c r="E1360" s="16" t="s">
        <v>1700</v>
      </c>
      <c r="F1360" s="19"/>
      <c r="G1360" s="11"/>
      <c r="H1360" s="17">
        <v>1</v>
      </c>
      <c r="I1360" s="13"/>
    </row>
    <row r="1361" spans="1:9" ht="47.25" outlineLevel="2" x14ac:dyDescent="0.25">
      <c r="A1361" s="74" t="str">
        <f t="shared" si="65"/>
        <v>16.4.41.</v>
      </c>
      <c r="B1361" s="50" t="s">
        <v>2567</v>
      </c>
      <c r="C1361" s="16" t="s">
        <v>2568</v>
      </c>
      <c r="D1361" s="16" t="s">
        <v>3095</v>
      </c>
      <c r="E1361" s="16" t="s">
        <v>1700</v>
      </c>
      <c r="F1361" s="19"/>
      <c r="G1361" s="11"/>
      <c r="H1361" s="17">
        <v>1</v>
      </c>
      <c r="I1361" s="13"/>
    </row>
    <row r="1362" spans="1:9" ht="47.25" outlineLevel="2" x14ac:dyDescent="0.25">
      <c r="A1362" s="74" t="str">
        <f t="shared" si="65"/>
        <v>16.4.42.</v>
      </c>
      <c r="B1362" s="50" t="s">
        <v>2569</v>
      </c>
      <c r="C1362" s="16" t="s">
        <v>2570</v>
      </c>
      <c r="D1362" s="16" t="s">
        <v>3095</v>
      </c>
      <c r="E1362" s="16" t="s">
        <v>1700</v>
      </c>
      <c r="F1362" s="19"/>
      <c r="G1362" s="11"/>
      <c r="H1362" s="17">
        <v>1</v>
      </c>
      <c r="I1362" s="13"/>
    </row>
    <row r="1363" spans="1:9" ht="47.25" outlineLevel="2" x14ac:dyDescent="0.25">
      <c r="A1363" s="74" t="str">
        <f t="shared" si="65"/>
        <v>16.4.43.</v>
      </c>
      <c r="B1363" s="50" t="s">
        <v>2571</v>
      </c>
      <c r="C1363" s="16" t="s">
        <v>2572</v>
      </c>
      <c r="D1363" s="16" t="s">
        <v>3095</v>
      </c>
      <c r="E1363" s="16" t="s">
        <v>1700</v>
      </c>
      <c r="F1363" s="19"/>
      <c r="G1363" s="11"/>
      <c r="H1363" s="17">
        <v>1</v>
      </c>
      <c r="I1363" s="13"/>
    </row>
    <row r="1364" spans="1:9" ht="47.25" outlineLevel="2" x14ac:dyDescent="0.25">
      <c r="A1364" s="74" t="str">
        <f t="shared" si="65"/>
        <v>16.4.44.</v>
      </c>
      <c r="B1364" s="50" t="s">
        <v>2573</v>
      </c>
      <c r="C1364" s="16" t="s">
        <v>2574</v>
      </c>
      <c r="D1364" s="16" t="s">
        <v>3095</v>
      </c>
      <c r="E1364" s="16" t="s">
        <v>1700</v>
      </c>
      <c r="F1364" s="19"/>
      <c r="G1364" s="11"/>
      <c r="H1364" s="17">
        <v>1</v>
      </c>
      <c r="I1364" s="13"/>
    </row>
    <row r="1365" spans="1:9" ht="47.25" outlineLevel="2" x14ac:dyDescent="0.25">
      <c r="A1365" s="74" t="str">
        <f t="shared" si="65"/>
        <v>16.4.45.</v>
      </c>
      <c r="B1365" s="50" t="s">
        <v>1881</v>
      </c>
      <c r="C1365" s="16" t="s">
        <v>1882</v>
      </c>
      <c r="D1365" s="16" t="s">
        <v>3095</v>
      </c>
      <c r="E1365" s="16" t="s">
        <v>1700</v>
      </c>
      <c r="F1365" s="19"/>
      <c r="G1365" s="11"/>
      <c r="H1365" s="17">
        <v>2</v>
      </c>
      <c r="I1365" s="13"/>
    </row>
    <row r="1366" spans="1:9" ht="47.25" outlineLevel="2" x14ac:dyDescent="0.25">
      <c r="A1366" s="74" t="str">
        <f t="shared" si="65"/>
        <v>16.4.46.</v>
      </c>
      <c r="B1366" s="50" t="s">
        <v>2575</v>
      </c>
      <c r="C1366" s="16" t="s">
        <v>2576</v>
      </c>
      <c r="D1366" s="16" t="s">
        <v>3095</v>
      </c>
      <c r="E1366" s="16" t="s">
        <v>1700</v>
      </c>
      <c r="F1366" s="19"/>
      <c r="G1366" s="11"/>
      <c r="H1366" s="17">
        <v>1</v>
      </c>
      <c r="I1366" s="13"/>
    </row>
    <row r="1367" spans="1:9" ht="47.25" outlineLevel="2" x14ac:dyDescent="0.25">
      <c r="A1367" s="74" t="str">
        <f t="shared" si="65"/>
        <v>16.4.47.</v>
      </c>
      <c r="B1367" s="50" t="s">
        <v>2577</v>
      </c>
      <c r="C1367" s="16" t="s">
        <v>2578</v>
      </c>
      <c r="D1367" s="16" t="s">
        <v>3095</v>
      </c>
      <c r="E1367" s="16" t="s">
        <v>1700</v>
      </c>
      <c r="F1367" s="19"/>
      <c r="G1367" s="11"/>
      <c r="H1367" s="17">
        <v>1</v>
      </c>
      <c r="I1367" s="13"/>
    </row>
    <row r="1368" spans="1:9" ht="47.25" outlineLevel="2" x14ac:dyDescent="0.25">
      <c r="A1368" s="74" t="str">
        <f t="shared" si="65"/>
        <v>16.4.48.</v>
      </c>
      <c r="B1368" s="50" t="s">
        <v>2579</v>
      </c>
      <c r="C1368" s="16" t="s">
        <v>2580</v>
      </c>
      <c r="D1368" s="16" t="s">
        <v>3095</v>
      </c>
      <c r="E1368" s="16" t="s">
        <v>1700</v>
      </c>
      <c r="F1368" s="19"/>
      <c r="G1368" s="11"/>
      <c r="H1368" s="17">
        <v>1</v>
      </c>
      <c r="I1368" s="13"/>
    </row>
    <row r="1369" spans="1:9" ht="47.25" outlineLevel="2" x14ac:dyDescent="0.25">
      <c r="A1369" s="74" t="str">
        <f t="shared" si="65"/>
        <v>16.4.49.</v>
      </c>
      <c r="B1369" s="50" t="s">
        <v>2581</v>
      </c>
      <c r="C1369" s="16" t="s">
        <v>2582</v>
      </c>
      <c r="D1369" s="16" t="s">
        <v>3095</v>
      </c>
      <c r="E1369" s="16" t="s">
        <v>1700</v>
      </c>
      <c r="F1369" s="19"/>
      <c r="G1369" s="11"/>
      <c r="H1369" s="17">
        <v>1</v>
      </c>
      <c r="I1369" s="13"/>
    </row>
    <row r="1370" spans="1:9" ht="47.25" outlineLevel="2" x14ac:dyDescent="0.25">
      <c r="A1370" s="74" t="str">
        <f t="shared" si="65"/>
        <v>16.4.50.</v>
      </c>
      <c r="B1370" s="50" t="s">
        <v>2583</v>
      </c>
      <c r="C1370" s="16" t="s">
        <v>2584</v>
      </c>
      <c r="D1370" s="16" t="s">
        <v>3095</v>
      </c>
      <c r="E1370" s="16" t="s">
        <v>1700</v>
      </c>
      <c r="F1370" s="19"/>
      <c r="G1370" s="11"/>
      <c r="H1370" s="17">
        <v>1</v>
      </c>
      <c r="I1370" s="13"/>
    </row>
    <row r="1371" spans="1:9" ht="47.25" outlineLevel="2" x14ac:dyDescent="0.25">
      <c r="A1371" s="74" t="str">
        <f t="shared" si="65"/>
        <v>16.4.51.</v>
      </c>
      <c r="B1371" s="50" t="s">
        <v>2585</v>
      </c>
      <c r="C1371" s="16" t="s">
        <v>2586</v>
      </c>
      <c r="D1371" s="16" t="s">
        <v>3095</v>
      </c>
      <c r="E1371" s="16" t="s">
        <v>1700</v>
      </c>
      <c r="F1371" s="19"/>
      <c r="G1371" s="11"/>
      <c r="H1371" s="17">
        <v>1</v>
      </c>
      <c r="I1371" s="13"/>
    </row>
    <row r="1372" spans="1:9" s="1" customFormat="1" ht="15.75" x14ac:dyDescent="0.25">
      <c r="A1372" s="65"/>
      <c r="B1372" s="47"/>
      <c r="C1372" s="5"/>
      <c r="D1372" s="5"/>
      <c r="E1372" s="5"/>
      <c r="F1372" s="5"/>
      <c r="G1372" s="11"/>
      <c r="H1372" s="8"/>
      <c r="I1372" s="9"/>
    </row>
    <row r="1373" spans="1:9" ht="15.75" x14ac:dyDescent="0.25">
      <c r="A1373" s="75">
        <v>17</v>
      </c>
      <c r="B1373" s="48" t="s">
        <v>1200</v>
      </c>
      <c r="C1373" s="4"/>
      <c r="D1373" s="4"/>
      <c r="E1373" s="4"/>
      <c r="F1373" s="10">
        <v>22804428.300000001</v>
      </c>
      <c r="G1373" s="10"/>
      <c r="H1373" s="10"/>
      <c r="I1373" s="10"/>
    </row>
    <row r="1374" spans="1:9" ht="15.75" outlineLevel="1" x14ac:dyDescent="0.25">
      <c r="A1374" s="74" t="s">
        <v>3680</v>
      </c>
      <c r="B1374" s="49" t="s">
        <v>3</v>
      </c>
      <c r="C1374" s="14"/>
      <c r="D1374" s="16"/>
      <c r="E1374" s="14"/>
      <c r="F1374" s="15">
        <v>13720496.470000001</v>
      </c>
      <c r="G1374" s="11"/>
      <c r="I1374" s="13"/>
    </row>
    <row r="1375" spans="1:9" ht="47.25" outlineLevel="2" x14ac:dyDescent="0.25">
      <c r="A1375" s="74" t="str">
        <f>"17.1."&amp;ROW(A1)&amp;"."</f>
        <v>17.1.1.</v>
      </c>
      <c r="B1375" s="50" t="s">
        <v>1201</v>
      </c>
      <c r="C1375" s="16" t="s">
        <v>1202</v>
      </c>
      <c r="D1375" s="16" t="s">
        <v>3096</v>
      </c>
      <c r="E1375" s="16"/>
      <c r="F1375" s="19"/>
      <c r="G1375" s="77" t="s">
        <v>1203</v>
      </c>
      <c r="H1375" s="17">
        <v>1</v>
      </c>
      <c r="I1375" s="13"/>
    </row>
    <row r="1376" spans="1:9" ht="47.25" outlineLevel="2" x14ac:dyDescent="0.25">
      <c r="A1376" s="74" t="str">
        <f>"17.1."&amp;ROW(A2)&amp;"."</f>
        <v>17.1.2.</v>
      </c>
      <c r="B1376" s="50" t="s">
        <v>1204</v>
      </c>
      <c r="C1376" s="16" t="s">
        <v>1205</v>
      </c>
      <c r="D1376" s="16" t="s">
        <v>3096</v>
      </c>
      <c r="E1376" s="16"/>
      <c r="F1376" s="17">
        <v>48928.04</v>
      </c>
      <c r="G1376" s="78"/>
      <c r="H1376" s="17">
        <v>1</v>
      </c>
      <c r="I1376" s="13"/>
    </row>
    <row r="1377" spans="1:9" ht="47.25" outlineLevel="2" x14ac:dyDescent="0.25">
      <c r="A1377" s="74" t="str">
        <f>"17.1."&amp;ROW(A3)&amp;"."</f>
        <v>17.1.3.</v>
      </c>
      <c r="B1377" s="50" t="s">
        <v>1206</v>
      </c>
      <c r="C1377" s="16" t="s">
        <v>1207</v>
      </c>
      <c r="D1377" s="16" t="s">
        <v>3096</v>
      </c>
      <c r="E1377" s="16"/>
      <c r="F1377" s="17">
        <v>25467.23</v>
      </c>
      <c r="G1377" s="78"/>
      <c r="H1377" s="17">
        <v>1</v>
      </c>
      <c r="I1377" s="13"/>
    </row>
    <row r="1378" spans="1:9" ht="47.25" outlineLevel="2" x14ac:dyDescent="0.25">
      <c r="A1378" s="74" t="str">
        <f>"17.1."&amp;ROW(A4)&amp;"."</f>
        <v>17.1.4.</v>
      </c>
      <c r="B1378" s="50" t="s">
        <v>1208</v>
      </c>
      <c r="C1378" s="16" t="s">
        <v>1209</v>
      </c>
      <c r="D1378" s="16" t="s">
        <v>3096</v>
      </c>
      <c r="E1378" s="16"/>
      <c r="F1378" s="17">
        <v>5520598.9400000004</v>
      </c>
      <c r="G1378" s="77" t="s">
        <v>1210</v>
      </c>
      <c r="H1378" s="17">
        <v>1</v>
      </c>
      <c r="I1378" s="13"/>
    </row>
    <row r="1379" spans="1:9" ht="47.25" outlineLevel="2" x14ac:dyDescent="0.25">
      <c r="A1379" s="74" t="str">
        <f>"17.1."&amp;ROW(A5)&amp;"."</f>
        <v>17.1.5.</v>
      </c>
      <c r="B1379" s="50" t="s">
        <v>1211</v>
      </c>
      <c r="C1379" s="16" t="s">
        <v>1212</v>
      </c>
      <c r="D1379" s="16" t="s">
        <v>3096</v>
      </c>
      <c r="E1379" s="16"/>
      <c r="F1379" s="19"/>
      <c r="G1379" s="77" t="s">
        <v>1210</v>
      </c>
      <c r="H1379" s="17">
        <v>1</v>
      </c>
      <c r="I1379" s="13"/>
    </row>
    <row r="1380" spans="1:9" ht="47.25" outlineLevel="2" x14ac:dyDescent="0.25">
      <c r="A1380" s="74" t="str">
        <f t="shared" ref="A1380:A1386" si="66">"17.1."&amp;ROW(A8)&amp;"."</f>
        <v>17.1.8.</v>
      </c>
      <c r="B1380" s="50" t="s">
        <v>1213</v>
      </c>
      <c r="C1380" s="16" t="s">
        <v>1214</v>
      </c>
      <c r="D1380" s="16" t="s">
        <v>3096</v>
      </c>
      <c r="E1380" s="16"/>
      <c r="F1380" s="17">
        <v>8100649.9500000002</v>
      </c>
      <c r="G1380" s="77" t="s">
        <v>1210</v>
      </c>
      <c r="H1380" s="17">
        <v>1</v>
      </c>
      <c r="I1380" s="13"/>
    </row>
    <row r="1381" spans="1:9" ht="47.25" outlineLevel="2" x14ac:dyDescent="0.25">
      <c r="A1381" s="74" t="str">
        <f t="shared" si="66"/>
        <v>17.1.9.</v>
      </c>
      <c r="B1381" s="50" t="s">
        <v>1215</v>
      </c>
      <c r="C1381" s="16" t="s">
        <v>1216</v>
      </c>
      <c r="D1381" s="16" t="s">
        <v>3096</v>
      </c>
      <c r="E1381" s="16"/>
      <c r="F1381" s="17">
        <v>3120.12</v>
      </c>
      <c r="G1381" s="11"/>
      <c r="H1381" s="17">
        <v>1</v>
      </c>
      <c r="I1381" s="13"/>
    </row>
    <row r="1382" spans="1:9" ht="47.25" outlineLevel="2" x14ac:dyDescent="0.25">
      <c r="A1382" s="74" t="str">
        <f t="shared" si="66"/>
        <v>17.1.10.</v>
      </c>
      <c r="B1382" s="50" t="s">
        <v>1217</v>
      </c>
      <c r="C1382" s="16" t="s">
        <v>1218</v>
      </c>
      <c r="D1382" s="16" t="s">
        <v>3096</v>
      </c>
      <c r="E1382" s="16"/>
      <c r="F1382" s="27">
        <v>600.01</v>
      </c>
      <c r="G1382" s="11"/>
      <c r="H1382" s="17">
        <v>1</v>
      </c>
      <c r="I1382" s="13"/>
    </row>
    <row r="1383" spans="1:9" ht="47.25" outlineLevel="2" x14ac:dyDescent="0.25">
      <c r="A1383" s="74" t="str">
        <f t="shared" si="66"/>
        <v>17.1.11.</v>
      </c>
      <c r="B1383" s="50" t="s">
        <v>1219</v>
      </c>
      <c r="C1383" s="16" t="s">
        <v>1220</v>
      </c>
      <c r="D1383" s="16" t="s">
        <v>3096</v>
      </c>
      <c r="E1383" s="16"/>
      <c r="F1383" s="17">
        <v>12771.95</v>
      </c>
      <c r="G1383" s="11"/>
      <c r="H1383" s="17">
        <v>1</v>
      </c>
      <c r="I1383" s="13"/>
    </row>
    <row r="1384" spans="1:9" ht="47.25" outlineLevel="2" x14ac:dyDescent="0.25">
      <c r="A1384" s="74" t="str">
        <f t="shared" si="66"/>
        <v>17.1.12.</v>
      </c>
      <c r="B1384" s="50" t="s">
        <v>1221</v>
      </c>
      <c r="C1384" s="16" t="s">
        <v>1222</v>
      </c>
      <c r="D1384" s="16" t="s">
        <v>3096</v>
      </c>
      <c r="E1384" s="16"/>
      <c r="F1384" s="17">
        <v>2720</v>
      </c>
      <c r="G1384" s="11"/>
      <c r="H1384" s="17">
        <v>1</v>
      </c>
      <c r="I1384" s="13"/>
    </row>
    <row r="1385" spans="1:9" ht="47.25" outlineLevel="2" x14ac:dyDescent="0.25">
      <c r="A1385" s="74" t="str">
        <f t="shared" si="66"/>
        <v>17.1.13.</v>
      </c>
      <c r="B1385" s="50" t="s">
        <v>1223</v>
      </c>
      <c r="C1385" s="16" t="s">
        <v>1224</v>
      </c>
      <c r="D1385" s="16" t="s">
        <v>3096</v>
      </c>
      <c r="E1385" s="16"/>
      <c r="F1385" s="17">
        <v>4466.8</v>
      </c>
      <c r="G1385" s="11"/>
      <c r="H1385" s="17">
        <v>1</v>
      </c>
      <c r="I1385" s="13"/>
    </row>
    <row r="1386" spans="1:9" ht="47.25" outlineLevel="2" x14ac:dyDescent="0.25">
      <c r="A1386" s="74" t="str">
        <f t="shared" si="66"/>
        <v>17.1.14.</v>
      </c>
      <c r="B1386" s="50" t="s">
        <v>1225</v>
      </c>
      <c r="C1386" s="16" t="s">
        <v>1226</v>
      </c>
      <c r="D1386" s="16" t="s">
        <v>3096</v>
      </c>
      <c r="E1386" s="16"/>
      <c r="F1386" s="17">
        <v>1173.43</v>
      </c>
      <c r="G1386" s="11"/>
      <c r="H1386" s="17">
        <v>1</v>
      </c>
      <c r="I1386" s="13"/>
    </row>
    <row r="1387" spans="1:9" ht="15.75" outlineLevel="1" x14ac:dyDescent="0.25">
      <c r="A1387" s="74" t="s">
        <v>3681</v>
      </c>
      <c r="B1387" s="49" t="s">
        <v>7</v>
      </c>
      <c r="C1387" s="14"/>
      <c r="D1387" s="14"/>
      <c r="E1387" s="14"/>
      <c r="F1387" s="15">
        <v>1770061.56</v>
      </c>
      <c r="G1387" s="11"/>
      <c r="I1387" s="13"/>
    </row>
    <row r="1388" spans="1:9" ht="47.25" outlineLevel="2" x14ac:dyDescent="0.25">
      <c r="A1388" s="74" t="str">
        <f>"17.2."&amp;ROW(A1)&amp;"."</f>
        <v>17.2.1.</v>
      </c>
      <c r="B1388" s="50" t="s">
        <v>1227</v>
      </c>
      <c r="C1388" s="16" t="s">
        <v>1228</v>
      </c>
      <c r="D1388" s="16" t="s">
        <v>3096</v>
      </c>
      <c r="E1388" s="16"/>
      <c r="F1388" s="19"/>
      <c r="G1388" s="11"/>
      <c r="H1388" s="17">
        <v>1</v>
      </c>
      <c r="I1388" s="13"/>
    </row>
    <row r="1389" spans="1:9" ht="47.25" outlineLevel="2" x14ac:dyDescent="0.25">
      <c r="A1389" s="74" t="str">
        <f>"17.2."&amp;ROW(A2)&amp;"."</f>
        <v>17.2.2.</v>
      </c>
      <c r="B1389" s="50" t="s">
        <v>1229</v>
      </c>
      <c r="C1389" s="16" t="s">
        <v>1230</v>
      </c>
      <c r="D1389" s="16" t="s">
        <v>3096</v>
      </c>
      <c r="E1389" s="16"/>
      <c r="F1389" s="17">
        <v>558400.44999999995</v>
      </c>
      <c r="G1389" s="11"/>
      <c r="H1389" s="17">
        <v>1</v>
      </c>
      <c r="I1389" s="13"/>
    </row>
    <row r="1390" spans="1:9" ht="47.25" outlineLevel="2" x14ac:dyDescent="0.25">
      <c r="A1390" s="74" t="str">
        <f>"17.2."&amp;ROW(A3)&amp;"."</f>
        <v>17.2.3.</v>
      </c>
      <c r="B1390" s="50" t="s">
        <v>1231</v>
      </c>
      <c r="C1390" s="16" t="s">
        <v>1232</v>
      </c>
      <c r="D1390" s="16" t="s">
        <v>3096</v>
      </c>
      <c r="E1390" s="16"/>
      <c r="F1390" s="17">
        <v>984898.56000000006</v>
      </c>
      <c r="G1390" s="11"/>
      <c r="H1390" s="17">
        <v>1</v>
      </c>
      <c r="I1390" s="13"/>
    </row>
    <row r="1391" spans="1:9" ht="47.25" outlineLevel="2" x14ac:dyDescent="0.25">
      <c r="A1391" s="74" t="str">
        <f>"17.2."&amp;ROW(A4)&amp;"."</f>
        <v>17.2.4.</v>
      </c>
      <c r="B1391" s="50" t="s">
        <v>1233</v>
      </c>
      <c r="C1391" s="16" t="s">
        <v>1234</v>
      </c>
      <c r="D1391" s="16" t="s">
        <v>3096</v>
      </c>
      <c r="E1391" s="16"/>
      <c r="F1391" s="17">
        <v>40575.64</v>
      </c>
      <c r="G1391" s="11"/>
      <c r="H1391" s="17">
        <v>1</v>
      </c>
      <c r="I1391" s="13"/>
    </row>
    <row r="1392" spans="1:9" ht="47.25" outlineLevel="2" x14ac:dyDescent="0.25">
      <c r="A1392" s="74" t="str">
        <f>"17.2."&amp;ROW(A5)&amp;"."</f>
        <v>17.2.5.</v>
      </c>
      <c r="B1392" s="50" t="s">
        <v>1235</v>
      </c>
      <c r="C1392" s="16" t="s">
        <v>1236</v>
      </c>
      <c r="D1392" s="16" t="s">
        <v>3096</v>
      </c>
      <c r="E1392" s="16"/>
      <c r="F1392" s="17">
        <v>40575.64</v>
      </c>
      <c r="G1392" s="11"/>
      <c r="H1392" s="17">
        <v>1</v>
      </c>
      <c r="I1392" s="13"/>
    </row>
    <row r="1393" spans="1:9" ht="47.25" outlineLevel="2" x14ac:dyDescent="0.25">
      <c r="A1393" s="74" t="str">
        <f t="shared" ref="A1393:A1401" si="67">"17.2."&amp;ROW(A8)&amp;"."</f>
        <v>17.2.8.</v>
      </c>
      <c r="B1393" s="50" t="s">
        <v>1237</v>
      </c>
      <c r="C1393" s="16" t="s">
        <v>1238</v>
      </c>
      <c r="D1393" s="16" t="s">
        <v>3096</v>
      </c>
      <c r="E1393" s="16"/>
      <c r="F1393" s="19"/>
      <c r="G1393" s="11"/>
      <c r="H1393" s="17">
        <v>1</v>
      </c>
      <c r="I1393" s="13"/>
    </row>
    <row r="1394" spans="1:9" ht="47.25" outlineLevel="2" x14ac:dyDescent="0.25">
      <c r="A1394" s="74" t="str">
        <f t="shared" si="67"/>
        <v>17.2.9.</v>
      </c>
      <c r="B1394" s="50" t="s">
        <v>1239</v>
      </c>
      <c r="C1394" s="16" t="s">
        <v>1240</v>
      </c>
      <c r="D1394" s="16" t="s">
        <v>3096</v>
      </c>
      <c r="E1394" s="16"/>
      <c r="F1394" s="19"/>
      <c r="G1394" s="11"/>
      <c r="H1394" s="17">
        <v>1</v>
      </c>
      <c r="I1394" s="13"/>
    </row>
    <row r="1395" spans="1:9" ht="47.25" outlineLevel="2" x14ac:dyDescent="0.25">
      <c r="A1395" s="74" t="str">
        <f t="shared" si="67"/>
        <v>17.2.10.</v>
      </c>
      <c r="B1395" s="50" t="s">
        <v>1239</v>
      </c>
      <c r="C1395" s="16" t="s">
        <v>1241</v>
      </c>
      <c r="D1395" s="16" t="s">
        <v>3096</v>
      </c>
      <c r="E1395" s="16"/>
      <c r="F1395" s="19"/>
      <c r="G1395" s="11"/>
      <c r="H1395" s="17">
        <v>1</v>
      </c>
      <c r="I1395" s="13"/>
    </row>
    <row r="1396" spans="1:9" ht="47.25" outlineLevel="2" x14ac:dyDescent="0.25">
      <c r="A1396" s="74" t="str">
        <f t="shared" si="67"/>
        <v>17.2.11.</v>
      </c>
      <c r="B1396" s="50" t="s">
        <v>1242</v>
      </c>
      <c r="C1396" s="16" t="s">
        <v>1243</v>
      </c>
      <c r="D1396" s="16" t="s">
        <v>3096</v>
      </c>
      <c r="E1396" s="16"/>
      <c r="F1396" s="19"/>
      <c r="G1396" s="11"/>
      <c r="H1396" s="17">
        <v>1</v>
      </c>
      <c r="I1396" s="13"/>
    </row>
    <row r="1397" spans="1:9" ht="47.25" outlineLevel="2" x14ac:dyDescent="0.25">
      <c r="A1397" s="74" t="str">
        <f t="shared" si="67"/>
        <v>17.2.12.</v>
      </c>
      <c r="B1397" s="50" t="s">
        <v>1242</v>
      </c>
      <c r="C1397" s="16" t="s">
        <v>1244</v>
      </c>
      <c r="D1397" s="16" t="s">
        <v>3096</v>
      </c>
      <c r="E1397" s="16"/>
      <c r="F1397" s="19"/>
      <c r="G1397" s="11"/>
      <c r="H1397" s="17">
        <v>1</v>
      </c>
      <c r="I1397" s="13"/>
    </row>
    <row r="1398" spans="1:9" ht="47.25" outlineLevel="2" x14ac:dyDescent="0.25">
      <c r="A1398" s="74" t="str">
        <f t="shared" si="67"/>
        <v>17.2.13.</v>
      </c>
      <c r="B1398" s="50" t="s">
        <v>1245</v>
      </c>
      <c r="C1398" s="16" t="s">
        <v>1246</v>
      </c>
      <c r="D1398" s="16" t="s">
        <v>3096</v>
      </c>
      <c r="E1398" s="16"/>
      <c r="F1398" s="19"/>
      <c r="G1398" s="11"/>
      <c r="H1398" s="17">
        <v>1</v>
      </c>
      <c r="I1398" s="13"/>
    </row>
    <row r="1399" spans="1:9" ht="47.25" outlineLevel="2" x14ac:dyDescent="0.25">
      <c r="A1399" s="74" t="str">
        <f t="shared" si="67"/>
        <v>17.2.14.</v>
      </c>
      <c r="B1399" s="50" t="s">
        <v>1247</v>
      </c>
      <c r="C1399" s="16" t="s">
        <v>1248</v>
      </c>
      <c r="D1399" s="16" t="s">
        <v>3096</v>
      </c>
      <c r="E1399" s="16"/>
      <c r="F1399" s="19"/>
      <c r="G1399" s="11"/>
      <c r="H1399" s="17">
        <v>1</v>
      </c>
      <c r="I1399" s="13"/>
    </row>
    <row r="1400" spans="1:9" ht="47.25" outlineLevel="2" x14ac:dyDescent="0.25">
      <c r="A1400" s="74" t="str">
        <f t="shared" si="67"/>
        <v>17.2.15.</v>
      </c>
      <c r="B1400" s="50" t="s">
        <v>1247</v>
      </c>
      <c r="C1400" s="16" t="s">
        <v>1249</v>
      </c>
      <c r="D1400" s="16" t="s">
        <v>3096</v>
      </c>
      <c r="E1400" s="16"/>
      <c r="F1400" s="19"/>
      <c r="G1400" s="11"/>
      <c r="H1400" s="17">
        <v>1</v>
      </c>
      <c r="I1400" s="13"/>
    </row>
    <row r="1401" spans="1:9" ht="47.25" outlineLevel="2" x14ac:dyDescent="0.25">
      <c r="A1401" s="74" t="str">
        <f t="shared" si="67"/>
        <v>17.2.16.</v>
      </c>
      <c r="B1401" s="50" t="s">
        <v>1250</v>
      </c>
      <c r="C1401" s="16" t="s">
        <v>1251</v>
      </c>
      <c r="D1401" s="16" t="s">
        <v>3096</v>
      </c>
      <c r="E1401" s="16"/>
      <c r="F1401" s="19"/>
      <c r="G1401" s="11"/>
      <c r="H1401" s="17">
        <v>1</v>
      </c>
      <c r="I1401" s="13"/>
    </row>
    <row r="1402" spans="1:9" ht="47.25" outlineLevel="2" x14ac:dyDescent="0.25">
      <c r="A1402" s="74" t="str">
        <f t="shared" ref="A1402:A1429" si="68">"17.2."&amp;ROW(A17)&amp;"."</f>
        <v>17.2.17.</v>
      </c>
      <c r="B1402" s="50" t="s">
        <v>1252</v>
      </c>
      <c r="C1402" s="16" t="s">
        <v>1253</v>
      </c>
      <c r="D1402" s="16" t="s">
        <v>3096</v>
      </c>
      <c r="E1402" s="16"/>
      <c r="F1402" s="19"/>
      <c r="G1402" s="11"/>
      <c r="H1402" s="17">
        <v>1</v>
      </c>
      <c r="I1402" s="13"/>
    </row>
    <row r="1403" spans="1:9" ht="47.25" outlineLevel="2" x14ac:dyDescent="0.25">
      <c r="A1403" s="74" t="str">
        <f t="shared" si="68"/>
        <v>17.2.18.</v>
      </c>
      <c r="B1403" s="50" t="s">
        <v>1254</v>
      </c>
      <c r="C1403" s="16" t="s">
        <v>1255</v>
      </c>
      <c r="D1403" s="16" t="s">
        <v>3096</v>
      </c>
      <c r="E1403" s="16"/>
      <c r="F1403" s="19"/>
      <c r="G1403" s="11"/>
      <c r="H1403" s="17">
        <v>1</v>
      </c>
      <c r="I1403" s="13"/>
    </row>
    <row r="1404" spans="1:9" ht="47.25" outlineLevel="2" x14ac:dyDescent="0.25">
      <c r="A1404" s="74" t="str">
        <f t="shared" si="68"/>
        <v>17.2.19.</v>
      </c>
      <c r="B1404" s="50" t="s">
        <v>1256</v>
      </c>
      <c r="C1404" s="16" t="s">
        <v>1257</v>
      </c>
      <c r="D1404" s="16" t="s">
        <v>3096</v>
      </c>
      <c r="E1404" s="16"/>
      <c r="F1404" s="19"/>
      <c r="G1404" s="11"/>
      <c r="H1404" s="17">
        <v>1</v>
      </c>
      <c r="I1404" s="13"/>
    </row>
    <row r="1405" spans="1:9" ht="47.25" outlineLevel="2" x14ac:dyDescent="0.25">
      <c r="A1405" s="74" t="str">
        <f t="shared" si="68"/>
        <v>17.2.20.</v>
      </c>
      <c r="B1405" s="50" t="s">
        <v>1256</v>
      </c>
      <c r="C1405" s="16" t="s">
        <v>1258</v>
      </c>
      <c r="D1405" s="16" t="s">
        <v>3096</v>
      </c>
      <c r="E1405" s="16"/>
      <c r="F1405" s="19"/>
      <c r="G1405" s="11"/>
      <c r="H1405" s="17">
        <v>1</v>
      </c>
      <c r="I1405" s="13"/>
    </row>
    <row r="1406" spans="1:9" ht="47.25" outlineLevel="2" x14ac:dyDescent="0.25">
      <c r="A1406" s="74" t="str">
        <f t="shared" si="68"/>
        <v>17.2.21.</v>
      </c>
      <c r="B1406" s="50" t="s">
        <v>1259</v>
      </c>
      <c r="C1406" s="16" t="s">
        <v>1260</v>
      </c>
      <c r="D1406" s="16" t="s">
        <v>3096</v>
      </c>
      <c r="E1406" s="16"/>
      <c r="F1406" s="19"/>
      <c r="G1406" s="11"/>
      <c r="H1406" s="17">
        <v>1</v>
      </c>
      <c r="I1406" s="13"/>
    </row>
    <row r="1407" spans="1:9" ht="47.25" outlineLevel="2" x14ac:dyDescent="0.25">
      <c r="A1407" s="74" t="str">
        <f t="shared" si="68"/>
        <v>17.2.22.</v>
      </c>
      <c r="B1407" s="50" t="s">
        <v>1261</v>
      </c>
      <c r="C1407" s="16" t="s">
        <v>1262</v>
      </c>
      <c r="D1407" s="16" t="s">
        <v>3096</v>
      </c>
      <c r="E1407" s="16"/>
      <c r="F1407" s="19"/>
      <c r="G1407" s="11"/>
      <c r="H1407" s="17">
        <v>1</v>
      </c>
      <c r="I1407" s="13"/>
    </row>
    <row r="1408" spans="1:9" ht="47.25" outlineLevel="2" x14ac:dyDescent="0.25">
      <c r="A1408" s="74" t="str">
        <f t="shared" si="68"/>
        <v>17.2.23.</v>
      </c>
      <c r="B1408" s="50" t="s">
        <v>1263</v>
      </c>
      <c r="C1408" s="16" t="s">
        <v>1264</v>
      </c>
      <c r="D1408" s="16" t="s">
        <v>3096</v>
      </c>
      <c r="E1408" s="16"/>
      <c r="F1408" s="17">
        <v>100137.26</v>
      </c>
      <c r="G1408" s="11"/>
      <c r="H1408" s="17">
        <v>1</v>
      </c>
      <c r="I1408" s="13"/>
    </row>
    <row r="1409" spans="1:9" ht="47.25" outlineLevel="2" x14ac:dyDescent="0.25">
      <c r="A1409" s="74" t="str">
        <f t="shared" si="68"/>
        <v>17.2.24.</v>
      </c>
      <c r="B1409" s="50" t="s">
        <v>1265</v>
      </c>
      <c r="C1409" s="16" t="s">
        <v>1266</v>
      </c>
      <c r="D1409" s="16" t="s">
        <v>3096</v>
      </c>
      <c r="E1409" s="16"/>
      <c r="F1409" s="27">
        <v>225.82</v>
      </c>
      <c r="G1409" s="11"/>
      <c r="H1409" s="17">
        <v>1</v>
      </c>
      <c r="I1409" s="13"/>
    </row>
    <row r="1410" spans="1:9" ht="47.25" outlineLevel="2" x14ac:dyDescent="0.25">
      <c r="A1410" s="74" t="str">
        <f t="shared" si="68"/>
        <v>17.2.25.</v>
      </c>
      <c r="B1410" s="50" t="s">
        <v>1267</v>
      </c>
      <c r="C1410" s="16" t="s">
        <v>1268</v>
      </c>
      <c r="D1410" s="16" t="s">
        <v>3096</v>
      </c>
      <c r="E1410" s="16"/>
      <c r="F1410" s="19"/>
      <c r="G1410" s="11"/>
      <c r="H1410" s="17">
        <v>1</v>
      </c>
      <c r="I1410" s="13"/>
    </row>
    <row r="1411" spans="1:9" ht="47.25" outlineLevel="2" x14ac:dyDescent="0.25">
      <c r="A1411" s="74" t="str">
        <f t="shared" si="68"/>
        <v>17.2.26.</v>
      </c>
      <c r="B1411" s="50" t="s">
        <v>1269</v>
      </c>
      <c r="C1411" s="16" t="s">
        <v>1270</v>
      </c>
      <c r="D1411" s="16" t="s">
        <v>3096</v>
      </c>
      <c r="E1411" s="16"/>
      <c r="F1411" s="17">
        <v>45248.19</v>
      </c>
      <c r="G1411" s="11"/>
      <c r="H1411" s="17">
        <v>1</v>
      </c>
      <c r="I1411" s="13"/>
    </row>
    <row r="1412" spans="1:9" ht="47.25" outlineLevel="2" x14ac:dyDescent="0.25">
      <c r="A1412" s="74" t="str">
        <f t="shared" si="68"/>
        <v>17.2.27.</v>
      </c>
      <c r="B1412" s="50" t="s">
        <v>1271</v>
      </c>
      <c r="C1412" s="16" t="s">
        <v>1272</v>
      </c>
      <c r="D1412" s="16" t="s">
        <v>3096</v>
      </c>
      <c r="E1412" s="16"/>
      <c r="F1412" s="19"/>
      <c r="G1412" s="11"/>
      <c r="H1412" s="17">
        <v>1</v>
      </c>
      <c r="I1412" s="13"/>
    </row>
    <row r="1413" spans="1:9" ht="47.25" outlineLevel="2" x14ac:dyDescent="0.25">
      <c r="A1413" s="74" t="str">
        <f t="shared" si="68"/>
        <v>17.2.28.</v>
      </c>
      <c r="B1413" s="50" t="s">
        <v>1271</v>
      </c>
      <c r="C1413" s="16" t="s">
        <v>1273</v>
      </c>
      <c r="D1413" s="16" t="s">
        <v>3096</v>
      </c>
      <c r="E1413" s="16"/>
      <c r="F1413" s="19"/>
      <c r="G1413" s="11"/>
      <c r="H1413" s="17">
        <v>1</v>
      </c>
      <c r="I1413" s="13"/>
    </row>
    <row r="1414" spans="1:9" ht="47.25" outlineLevel="2" x14ac:dyDescent="0.25">
      <c r="A1414" s="74" t="str">
        <f t="shared" si="68"/>
        <v>17.2.29.</v>
      </c>
      <c r="B1414" s="50" t="s">
        <v>1274</v>
      </c>
      <c r="C1414" s="16" t="s">
        <v>1275</v>
      </c>
      <c r="D1414" s="16" t="s">
        <v>3096</v>
      </c>
      <c r="E1414" s="16"/>
      <c r="F1414" s="19"/>
      <c r="G1414" s="11"/>
      <c r="H1414" s="17">
        <v>1</v>
      </c>
      <c r="I1414" s="13"/>
    </row>
    <row r="1415" spans="1:9" ht="47.25" outlineLevel="2" x14ac:dyDescent="0.25">
      <c r="A1415" s="74" t="str">
        <f t="shared" si="68"/>
        <v>17.2.30.</v>
      </c>
      <c r="B1415" s="50" t="s">
        <v>1276</v>
      </c>
      <c r="C1415" s="16" t="s">
        <v>1277</v>
      </c>
      <c r="D1415" s="16" t="s">
        <v>3096</v>
      </c>
      <c r="E1415" s="16"/>
      <c r="F1415" s="19"/>
      <c r="G1415" s="11"/>
      <c r="H1415" s="17">
        <v>1</v>
      </c>
      <c r="I1415" s="13"/>
    </row>
    <row r="1416" spans="1:9" ht="47.25" outlineLevel="2" x14ac:dyDescent="0.25">
      <c r="A1416" s="74" t="str">
        <f t="shared" si="68"/>
        <v>17.2.31.</v>
      </c>
      <c r="B1416" s="50" t="s">
        <v>1278</v>
      </c>
      <c r="C1416" s="16" t="s">
        <v>1279</v>
      </c>
      <c r="D1416" s="16" t="s">
        <v>3096</v>
      </c>
      <c r="E1416" s="16"/>
      <c r="F1416" s="19"/>
      <c r="G1416" s="11"/>
      <c r="H1416" s="17">
        <v>1</v>
      </c>
      <c r="I1416" s="13"/>
    </row>
    <row r="1417" spans="1:9" ht="47.25" outlineLevel="2" x14ac:dyDescent="0.25">
      <c r="A1417" s="74" t="str">
        <f t="shared" si="68"/>
        <v>17.2.32.</v>
      </c>
      <c r="B1417" s="50" t="s">
        <v>1280</v>
      </c>
      <c r="C1417" s="16" t="s">
        <v>1281</v>
      </c>
      <c r="D1417" s="16" t="s">
        <v>3096</v>
      </c>
      <c r="E1417" s="16"/>
      <c r="F1417" s="19"/>
      <c r="G1417" s="11"/>
      <c r="H1417" s="17">
        <v>1</v>
      </c>
      <c r="I1417" s="13"/>
    </row>
    <row r="1418" spans="1:9" ht="47.25" outlineLevel="2" x14ac:dyDescent="0.25">
      <c r="A1418" s="74" t="str">
        <f t="shared" si="68"/>
        <v>17.2.33.</v>
      </c>
      <c r="B1418" s="50" t="s">
        <v>1282</v>
      </c>
      <c r="C1418" s="16" t="s">
        <v>1283</v>
      </c>
      <c r="D1418" s="16" t="s">
        <v>3096</v>
      </c>
      <c r="E1418" s="16"/>
      <c r="F1418" s="19"/>
      <c r="G1418" s="11"/>
      <c r="H1418" s="17">
        <v>1</v>
      </c>
      <c r="I1418" s="13"/>
    </row>
    <row r="1419" spans="1:9" ht="47.25" outlineLevel="2" x14ac:dyDescent="0.25">
      <c r="A1419" s="74" t="str">
        <f t="shared" si="68"/>
        <v>17.2.34.</v>
      </c>
      <c r="B1419" s="50" t="s">
        <v>1284</v>
      </c>
      <c r="C1419" s="16" t="s">
        <v>1285</v>
      </c>
      <c r="D1419" s="16" t="s">
        <v>3096</v>
      </c>
      <c r="E1419" s="16"/>
      <c r="F1419" s="19"/>
      <c r="G1419" s="11"/>
      <c r="H1419" s="17">
        <v>1</v>
      </c>
      <c r="I1419" s="13"/>
    </row>
    <row r="1420" spans="1:9" ht="47.25" outlineLevel="2" x14ac:dyDescent="0.25">
      <c r="A1420" s="74" t="str">
        <f t="shared" si="68"/>
        <v>17.2.35.</v>
      </c>
      <c r="B1420" s="50" t="s">
        <v>1286</v>
      </c>
      <c r="C1420" s="16" t="s">
        <v>1287</v>
      </c>
      <c r="D1420" s="16" t="s">
        <v>3096</v>
      </c>
      <c r="E1420" s="16"/>
      <c r="F1420" s="19"/>
      <c r="G1420" s="11"/>
      <c r="H1420" s="17">
        <v>1</v>
      </c>
      <c r="I1420" s="13"/>
    </row>
    <row r="1421" spans="1:9" ht="47.25" outlineLevel="2" x14ac:dyDescent="0.25">
      <c r="A1421" s="74" t="str">
        <f t="shared" si="68"/>
        <v>17.2.36.</v>
      </c>
      <c r="B1421" s="50" t="s">
        <v>1288</v>
      </c>
      <c r="C1421" s="16" t="s">
        <v>1289</v>
      </c>
      <c r="D1421" s="16" t="s">
        <v>3096</v>
      </c>
      <c r="E1421" s="16"/>
      <c r="F1421" s="19"/>
      <c r="G1421" s="11"/>
      <c r="H1421" s="17">
        <v>1</v>
      </c>
      <c r="I1421" s="13"/>
    </row>
    <row r="1422" spans="1:9" ht="47.25" outlineLevel="2" x14ac:dyDescent="0.25">
      <c r="A1422" s="74" t="str">
        <f t="shared" si="68"/>
        <v>17.2.37.</v>
      </c>
      <c r="B1422" s="50" t="s">
        <v>1290</v>
      </c>
      <c r="C1422" s="16" t="s">
        <v>1291</v>
      </c>
      <c r="D1422" s="16" t="s">
        <v>3096</v>
      </c>
      <c r="E1422" s="16"/>
      <c r="F1422" s="19"/>
      <c r="G1422" s="11"/>
      <c r="H1422" s="17">
        <v>1</v>
      </c>
      <c r="I1422" s="13"/>
    </row>
    <row r="1423" spans="1:9" ht="47.25" outlineLevel="2" x14ac:dyDescent="0.25">
      <c r="A1423" s="74" t="str">
        <f t="shared" si="68"/>
        <v>17.2.38.</v>
      </c>
      <c r="B1423" s="50" t="s">
        <v>1292</v>
      </c>
      <c r="C1423" s="16" t="s">
        <v>1293</v>
      </c>
      <c r="D1423" s="16" t="s">
        <v>3096</v>
      </c>
      <c r="E1423" s="16"/>
      <c r="F1423" s="19"/>
      <c r="G1423" s="11"/>
      <c r="H1423" s="17">
        <v>1</v>
      </c>
      <c r="I1423" s="13"/>
    </row>
    <row r="1424" spans="1:9" ht="47.25" outlineLevel="2" x14ac:dyDescent="0.25">
      <c r="A1424" s="74" t="str">
        <f t="shared" si="68"/>
        <v>17.2.39.</v>
      </c>
      <c r="B1424" s="50" t="s">
        <v>1292</v>
      </c>
      <c r="C1424" s="16" t="s">
        <v>1294</v>
      </c>
      <c r="D1424" s="16" t="s">
        <v>3096</v>
      </c>
      <c r="E1424" s="16"/>
      <c r="F1424" s="19"/>
      <c r="G1424" s="11"/>
      <c r="H1424" s="17">
        <v>1</v>
      </c>
      <c r="I1424" s="13"/>
    </row>
    <row r="1425" spans="1:9" ht="47.25" outlineLevel="2" x14ac:dyDescent="0.25">
      <c r="A1425" s="74" t="str">
        <f t="shared" si="68"/>
        <v>17.2.40.</v>
      </c>
      <c r="B1425" s="50" t="s">
        <v>1295</v>
      </c>
      <c r="C1425" s="16" t="s">
        <v>1296</v>
      </c>
      <c r="D1425" s="16" t="s">
        <v>3096</v>
      </c>
      <c r="E1425" s="16"/>
      <c r="F1425" s="19"/>
      <c r="G1425" s="11"/>
      <c r="H1425" s="17">
        <v>1</v>
      </c>
      <c r="I1425" s="13"/>
    </row>
    <row r="1426" spans="1:9" ht="47.25" outlineLevel="2" x14ac:dyDescent="0.25">
      <c r="A1426" s="74" t="str">
        <f t="shared" si="68"/>
        <v>17.2.41.</v>
      </c>
      <c r="B1426" s="50" t="s">
        <v>1297</v>
      </c>
      <c r="C1426" s="16" t="s">
        <v>1298</v>
      </c>
      <c r="D1426" s="16" t="s">
        <v>3096</v>
      </c>
      <c r="E1426" s="16"/>
      <c r="F1426" s="19"/>
      <c r="G1426" s="11"/>
      <c r="H1426" s="17">
        <v>1</v>
      </c>
      <c r="I1426" s="13"/>
    </row>
    <row r="1427" spans="1:9" ht="47.25" outlineLevel="2" x14ac:dyDescent="0.25">
      <c r="A1427" s="74" t="str">
        <f t="shared" si="68"/>
        <v>17.2.42.</v>
      </c>
      <c r="B1427" s="50" t="s">
        <v>1299</v>
      </c>
      <c r="C1427" s="16" t="s">
        <v>1300</v>
      </c>
      <c r="D1427" s="16" t="s">
        <v>3096</v>
      </c>
      <c r="E1427" s="16"/>
      <c r="F1427" s="19"/>
      <c r="G1427" s="11"/>
      <c r="H1427" s="17">
        <v>1</v>
      </c>
      <c r="I1427" s="13"/>
    </row>
    <row r="1428" spans="1:9" ht="47.25" outlineLevel="2" x14ac:dyDescent="0.25">
      <c r="A1428" s="74" t="str">
        <f t="shared" si="68"/>
        <v>17.2.43.</v>
      </c>
      <c r="B1428" s="50" t="s">
        <v>1301</v>
      </c>
      <c r="C1428" s="16" t="s">
        <v>1302</v>
      </c>
      <c r="D1428" s="16" t="s">
        <v>3096</v>
      </c>
      <c r="E1428" s="16"/>
      <c r="F1428" s="19"/>
      <c r="G1428" s="11"/>
      <c r="H1428" s="17">
        <v>1</v>
      </c>
      <c r="I1428" s="13"/>
    </row>
    <row r="1429" spans="1:9" ht="47.25" outlineLevel="2" x14ac:dyDescent="0.25">
      <c r="A1429" s="74" t="str">
        <f t="shared" si="68"/>
        <v>17.2.44.</v>
      </c>
      <c r="B1429" s="50" t="s">
        <v>1303</v>
      </c>
      <c r="C1429" s="16" t="s">
        <v>1304</v>
      </c>
      <c r="D1429" s="16" t="s">
        <v>3096</v>
      </c>
      <c r="E1429" s="16"/>
      <c r="F1429" s="19"/>
      <c r="G1429" s="11"/>
      <c r="H1429" s="17">
        <v>1</v>
      </c>
      <c r="I1429" s="13"/>
    </row>
    <row r="1430" spans="1:9" ht="15.75" outlineLevel="1" x14ac:dyDescent="0.25">
      <c r="A1430" s="74" t="s">
        <v>3682</v>
      </c>
      <c r="B1430" s="49" t="s">
        <v>104</v>
      </c>
      <c r="C1430" s="14"/>
      <c r="D1430" s="14"/>
      <c r="E1430" s="14"/>
      <c r="F1430" s="15">
        <v>63734.25</v>
      </c>
      <c r="G1430" s="11"/>
      <c r="I1430" s="13"/>
    </row>
    <row r="1431" spans="1:9" ht="47.25" outlineLevel="2" x14ac:dyDescent="0.25">
      <c r="A1431" s="74" t="str">
        <f>"17.3."&amp;ROW(A1)&amp;"."</f>
        <v>17.3.1.</v>
      </c>
      <c r="B1431" s="50" t="s">
        <v>1305</v>
      </c>
      <c r="C1431" s="16" t="s">
        <v>1306</v>
      </c>
      <c r="D1431" s="16" t="s">
        <v>3096</v>
      </c>
      <c r="E1431" s="16"/>
      <c r="F1431" s="17">
        <v>63734.25</v>
      </c>
      <c r="G1431" s="11"/>
      <c r="H1431" s="17">
        <v>1</v>
      </c>
      <c r="I1431" s="13"/>
    </row>
    <row r="1432" spans="1:9" ht="15.75" outlineLevel="1" x14ac:dyDescent="0.25">
      <c r="A1432" s="74" t="s">
        <v>3683</v>
      </c>
      <c r="B1432" s="49" t="s">
        <v>58</v>
      </c>
      <c r="C1432" s="14"/>
      <c r="D1432" s="14"/>
      <c r="E1432" s="14"/>
      <c r="F1432" s="15">
        <v>7250136.0199999996</v>
      </c>
      <c r="G1432" s="11"/>
      <c r="I1432" s="13"/>
    </row>
    <row r="1433" spans="1:9" ht="47.25" outlineLevel="2" x14ac:dyDescent="0.25">
      <c r="A1433" s="74" t="str">
        <f>"17.4."&amp;ROW(A1)&amp;"."</f>
        <v>17.4.1.</v>
      </c>
      <c r="B1433" s="50" t="s">
        <v>1307</v>
      </c>
      <c r="C1433" s="16" t="s">
        <v>1308</v>
      </c>
      <c r="D1433" s="16" t="s">
        <v>3096</v>
      </c>
      <c r="E1433" s="16"/>
      <c r="F1433" s="17">
        <v>1138378.2</v>
      </c>
      <c r="G1433" s="11"/>
      <c r="H1433" s="17">
        <v>1</v>
      </c>
      <c r="I1433" s="13"/>
    </row>
    <row r="1434" spans="1:9" ht="47.25" outlineLevel="2" x14ac:dyDescent="0.25">
      <c r="A1434" s="74" t="str">
        <f>"17.4."&amp;ROW(A2)&amp;"."</f>
        <v>17.4.2.</v>
      </c>
      <c r="B1434" s="50" t="s">
        <v>1309</v>
      </c>
      <c r="C1434" s="16" t="s">
        <v>1310</v>
      </c>
      <c r="D1434" s="16" t="s">
        <v>3096</v>
      </c>
      <c r="E1434" s="16"/>
      <c r="F1434" s="19"/>
      <c r="G1434" s="77" t="s">
        <v>1210</v>
      </c>
      <c r="H1434" s="17">
        <v>1</v>
      </c>
      <c r="I1434" s="13"/>
    </row>
    <row r="1435" spans="1:9" ht="47.25" outlineLevel="2" x14ac:dyDescent="0.25">
      <c r="A1435" s="74" t="str">
        <f>"17.4."&amp;ROW(A3)&amp;"."</f>
        <v>17.4.3.</v>
      </c>
      <c r="B1435" s="50" t="s">
        <v>1311</v>
      </c>
      <c r="C1435" s="16" t="s">
        <v>1312</v>
      </c>
      <c r="D1435" s="16" t="s">
        <v>3096</v>
      </c>
      <c r="E1435" s="16"/>
      <c r="F1435" s="17">
        <v>6065226.0099999998</v>
      </c>
      <c r="G1435" s="77" t="s">
        <v>1210</v>
      </c>
      <c r="H1435" s="17">
        <v>1</v>
      </c>
      <c r="I1435" s="13"/>
    </row>
    <row r="1436" spans="1:9" ht="47.25" outlineLevel="2" x14ac:dyDescent="0.25">
      <c r="A1436" s="74" t="str">
        <f>"17.4."&amp;ROW(A4)&amp;"."</f>
        <v>17.4.4.</v>
      </c>
      <c r="B1436" s="50" t="s">
        <v>1313</v>
      </c>
      <c r="C1436" s="16" t="s">
        <v>1314</v>
      </c>
      <c r="D1436" s="16" t="s">
        <v>3096</v>
      </c>
      <c r="E1436" s="16"/>
      <c r="F1436" s="19"/>
      <c r="G1436" s="11"/>
      <c r="H1436" s="17">
        <v>1</v>
      </c>
      <c r="I1436" s="13"/>
    </row>
    <row r="1437" spans="1:9" ht="47.25" outlineLevel="2" x14ac:dyDescent="0.25">
      <c r="A1437" s="74" t="str">
        <f>"17.4."&amp;ROW(A5)&amp;"."</f>
        <v>17.4.5.</v>
      </c>
      <c r="B1437" s="50" t="s">
        <v>1315</v>
      </c>
      <c r="C1437" s="16" t="s">
        <v>1316</v>
      </c>
      <c r="D1437" s="16" t="s">
        <v>3096</v>
      </c>
      <c r="E1437" s="16"/>
      <c r="F1437" s="19"/>
      <c r="G1437" s="11"/>
      <c r="H1437" s="17">
        <v>1</v>
      </c>
      <c r="I1437" s="13"/>
    </row>
    <row r="1438" spans="1:9" ht="47.25" outlineLevel="2" x14ac:dyDescent="0.25">
      <c r="A1438" s="74" t="str">
        <f t="shared" ref="A1438:A1439" si="69">"17.4."&amp;ROW(A8)&amp;"."</f>
        <v>17.4.8.</v>
      </c>
      <c r="B1438" s="50" t="s">
        <v>1315</v>
      </c>
      <c r="C1438" s="16" t="s">
        <v>1317</v>
      </c>
      <c r="D1438" s="16" t="s">
        <v>3096</v>
      </c>
      <c r="E1438" s="16"/>
      <c r="F1438" s="19"/>
      <c r="G1438" s="11"/>
      <c r="H1438" s="17">
        <v>1</v>
      </c>
      <c r="I1438" s="13"/>
    </row>
    <row r="1439" spans="1:9" ht="47.25" outlineLevel="2" x14ac:dyDescent="0.25">
      <c r="A1439" s="74" t="str">
        <f t="shared" si="69"/>
        <v>17.4.9.</v>
      </c>
      <c r="B1439" s="50" t="s">
        <v>1318</v>
      </c>
      <c r="C1439" s="16" t="s">
        <v>1319</v>
      </c>
      <c r="D1439" s="16" t="s">
        <v>3096</v>
      </c>
      <c r="E1439" s="16"/>
      <c r="F1439" s="17">
        <v>46531.81</v>
      </c>
      <c r="G1439" s="11"/>
      <c r="H1439" s="17">
        <v>1</v>
      </c>
      <c r="I1439" s="13"/>
    </row>
    <row r="1440" spans="1:9" ht="31.5" outlineLevel="1" x14ac:dyDescent="0.25">
      <c r="A1440" s="74" t="s">
        <v>3684</v>
      </c>
      <c r="B1440" s="49" t="s">
        <v>3082</v>
      </c>
      <c r="C1440" s="14"/>
      <c r="D1440" s="14"/>
      <c r="E1440" s="14"/>
      <c r="F1440" s="14"/>
      <c r="G1440" s="11"/>
      <c r="I1440" s="13"/>
    </row>
    <row r="1441" spans="1:9" ht="47.25" outlineLevel="2" x14ac:dyDescent="0.25">
      <c r="A1441" s="74" t="str">
        <f>"17.5."&amp;ROW(A1)&amp;"."</f>
        <v>17.5.1.</v>
      </c>
      <c r="B1441" s="50" t="s">
        <v>2587</v>
      </c>
      <c r="C1441" s="16" t="s">
        <v>2588</v>
      </c>
      <c r="D1441" s="16" t="s">
        <v>3096</v>
      </c>
      <c r="E1441" s="16"/>
      <c r="F1441" s="17"/>
      <c r="G1441" s="11"/>
      <c r="H1441" s="17">
        <v>8</v>
      </c>
      <c r="I1441" s="13"/>
    </row>
    <row r="1442" spans="1:9" ht="47.25" outlineLevel="2" x14ac:dyDescent="0.25">
      <c r="A1442" s="74" t="str">
        <f>"17.5."&amp;ROW(A2)&amp;"."</f>
        <v>17.5.2.</v>
      </c>
      <c r="B1442" s="50" t="s">
        <v>2589</v>
      </c>
      <c r="C1442" s="16" t="s">
        <v>2590</v>
      </c>
      <c r="D1442" s="16" t="s">
        <v>3096</v>
      </c>
      <c r="E1442" s="16" t="s">
        <v>3423</v>
      </c>
      <c r="F1442" s="17"/>
      <c r="G1442" s="11"/>
      <c r="H1442" s="17">
        <v>1</v>
      </c>
      <c r="I1442" s="13"/>
    </row>
    <row r="1443" spans="1:9" ht="47.25" outlineLevel="2" x14ac:dyDescent="0.25">
      <c r="A1443" s="74" t="str">
        <f>"17.5."&amp;ROW(A3)&amp;"."</f>
        <v>17.5.3.</v>
      </c>
      <c r="B1443" s="50" t="s">
        <v>2591</v>
      </c>
      <c r="C1443" s="16" t="s">
        <v>2592</v>
      </c>
      <c r="D1443" s="16" t="s">
        <v>3096</v>
      </c>
      <c r="E1443" s="16" t="s">
        <v>3424</v>
      </c>
      <c r="F1443" s="17"/>
      <c r="G1443" s="11"/>
      <c r="H1443" s="17">
        <v>1</v>
      </c>
      <c r="I1443" s="13"/>
    </row>
    <row r="1444" spans="1:9" ht="47.25" outlineLevel="2" x14ac:dyDescent="0.25">
      <c r="A1444" s="74" t="str">
        <f>"17.5."&amp;ROW(A4)&amp;"."</f>
        <v>17.5.4.</v>
      </c>
      <c r="B1444" s="50" t="s">
        <v>1762</v>
      </c>
      <c r="C1444" s="16" t="s">
        <v>1763</v>
      </c>
      <c r="D1444" s="16" t="s">
        <v>3096</v>
      </c>
      <c r="E1444" s="16" t="s">
        <v>3278</v>
      </c>
      <c r="F1444" s="17"/>
      <c r="G1444" s="11"/>
      <c r="H1444" s="17">
        <v>1</v>
      </c>
      <c r="I1444" s="13"/>
    </row>
    <row r="1445" spans="1:9" ht="47.25" outlineLevel="2" x14ac:dyDescent="0.25">
      <c r="A1445" s="74" t="str">
        <f>"17.5."&amp;ROW(A5)&amp;"."</f>
        <v>17.5.5.</v>
      </c>
      <c r="B1445" s="50" t="s">
        <v>2407</v>
      </c>
      <c r="C1445" s="16" t="s">
        <v>2408</v>
      </c>
      <c r="D1445" s="16" t="s">
        <v>3096</v>
      </c>
      <c r="E1445" s="16" t="s">
        <v>3278</v>
      </c>
      <c r="F1445" s="17"/>
      <c r="G1445" s="11"/>
      <c r="H1445" s="17">
        <v>1</v>
      </c>
      <c r="I1445" s="13"/>
    </row>
    <row r="1446" spans="1:9" ht="47.25" outlineLevel="2" x14ac:dyDescent="0.25">
      <c r="A1446" s="74" t="str">
        <f t="shared" ref="A1446:A1454" si="70">"17.5."&amp;ROW(A8)&amp;"."</f>
        <v>17.5.8.</v>
      </c>
      <c r="B1446" s="50" t="s">
        <v>1764</v>
      </c>
      <c r="C1446" s="16" t="s">
        <v>1765</v>
      </c>
      <c r="D1446" s="16" t="s">
        <v>3096</v>
      </c>
      <c r="E1446" s="16" t="s">
        <v>3278</v>
      </c>
      <c r="F1446" s="17"/>
      <c r="G1446" s="11"/>
      <c r="H1446" s="17">
        <v>1</v>
      </c>
      <c r="I1446" s="13"/>
    </row>
    <row r="1447" spans="1:9" ht="47.25" outlineLevel="2" x14ac:dyDescent="0.25">
      <c r="A1447" s="74" t="str">
        <f t="shared" si="70"/>
        <v>17.5.9.</v>
      </c>
      <c r="B1447" s="50" t="s">
        <v>2593</v>
      </c>
      <c r="C1447" s="16" t="s">
        <v>2594</v>
      </c>
      <c r="D1447" s="16" t="s">
        <v>3096</v>
      </c>
      <c r="E1447" s="16" t="s">
        <v>3278</v>
      </c>
      <c r="F1447" s="17"/>
      <c r="G1447" s="11"/>
      <c r="H1447" s="17">
        <v>1</v>
      </c>
      <c r="I1447" s="13"/>
    </row>
    <row r="1448" spans="1:9" ht="47.25" outlineLevel="2" x14ac:dyDescent="0.25">
      <c r="A1448" s="74" t="str">
        <f t="shared" si="70"/>
        <v>17.5.10.</v>
      </c>
      <c r="B1448" s="50" t="s">
        <v>2493</v>
      </c>
      <c r="C1448" s="16" t="s">
        <v>2494</v>
      </c>
      <c r="D1448" s="16" t="s">
        <v>3096</v>
      </c>
      <c r="E1448" s="16" t="s">
        <v>3278</v>
      </c>
      <c r="F1448" s="17"/>
      <c r="G1448" s="11"/>
      <c r="H1448" s="17">
        <v>4</v>
      </c>
      <c r="I1448" s="13"/>
    </row>
    <row r="1449" spans="1:9" ht="47.25" outlineLevel="2" x14ac:dyDescent="0.25">
      <c r="A1449" s="74" t="str">
        <f t="shared" si="70"/>
        <v>17.5.11.</v>
      </c>
      <c r="B1449" s="50" t="s">
        <v>2595</v>
      </c>
      <c r="C1449" s="16" t="s">
        <v>2596</v>
      </c>
      <c r="D1449" s="16" t="s">
        <v>3096</v>
      </c>
      <c r="E1449" s="16" t="s">
        <v>3278</v>
      </c>
      <c r="F1449" s="17"/>
      <c r="G1449" s="11"/>
      <c r="H1449" s="17">
        <v>3</v>
      </c>
      <c r="I1449" s="13"/>
    </row>
    <row r="1450" spans="1:9" ht="47.25" outlineLevel="2" x14ac:dyDescent="0.25">
      <c r="A1450" s="74" t="str">
        <f t="shared" si="70"/>
        <v>17.5.12.</v>
      </c>
      <c r="B1450" s="50" t="s">
        <v>1962</v>
      </c>
      <c r="C1450" s="16" t="s">
        <v>2597</v>
      </c>
      <c r="D1450" s="16" t="s">
        <v>3096</v>
      </c>
      <c r="E1450" s="16" t="s">
        <v>3278</v>
      </c>
      <c r="F1450" s="17"/>
      <c r="G1450" s="11"/>
      <c r="H1450" s="17">
        <v>1</v>
      </c>
      <c r="I1450" s="13"/>
    </row>
    <row r="1451" spans="1:9" ht="47.25" outlineLevel="2" x14ac:dyDescent="0.25">
      <c r="A1451" s="74" t="str">
        <f t="shared" si="70"/>
        <v>17.5.13.</v>
      </c>
      <c r="B1451" s="50" t="s">
        <v>2598</v>
      </c>
      <c r="C1451" s="16" t="s">
        <v>2599</v>
      </c>
      <c r="D1451" s="16" t="s">
        <v>3096</v>
      </c>
      <c r="E1451" s="16" t="s">
        <v>3278</v>
      </c>
      <c r="F1451" s="17"/>
      <c r="G1451" s="11"/>
      <c r="H1451" s="17">
        <v>2</v>
      </c>
      <c r="I1451" s="13"/>
    </row>
    <row r="1452" spans="1:9" ht="47.25" outlineLevel="2" x14ac:dyDescent="0.25">
      <c r="A1452" s="74" t="str">
        <f t="shared" si="70"/>
        <v>17.5.14.</v>
      </c>
      <c r="B1452" s="50" t="s">
        <v>2600</v>
      </c>
      <c r="C1452" s="16" t="s">
        <v>2601</v>
      </c>
      <c r="D1452" s="16" t="s">
        <v>3096</v>
      </c>
      <c r="E1452" s="16" t="s">
        <v>3278</v>
      </c>
      <c r="F1452" s="17"/>
      <c r="G1452" s="11"/>
      <c r="H1452" s="17">
        <v>1</v>
      </c>
      <c r="I1452" s="13"/>
    </row>
    <row r="1453" spans="1:9" ht="47.25" outlineLevel="2" x14ac:dyDescent="0.25">
      <c r="A1453" s="74" t="str">
        <f t="shared" si="70"/>
        <v>17.5.15.</v>
      </c>
      <c r="B1453" s="50" t="s">
        <v>2602</v>
      </c>
      <c r="C1453" s="16" t="s">
        <v>2603</v>
      </c>
      <c r="D1453" s="16" t="s">
        <v>3096</v>
      </c>
      <c r="E1453" s="16" t="s">
        <v>3278</v>
      </c>
      <c r="F1453" s="17"/>
      <c r="G1453" s="11"/>
      <c r="H1453" s="17">
        <v>1</v>
      </c>
      <c r="I1453" s="13"/>
    </row>
    <row r="1454" spans="1:9" ht="47.25" outlineLevel="2" x14ac:dyDescent="0.25">
      <c r="A1454" s="74" t="str">
        <f t="shared" si="70"/>
        <v>17.5.16.</v>
      </c>
      <c r="B1454" s="50" t="s">
        <v>2604</v>
      </c>
      <c r="C1454" s="16" t="s">
        <v>2605</v>
      </c>
      <c r="D1454" s="16" t="s">
        <v>3096</v>
      </c>
      <c r="E1454" s="16" t="s">
        <v>3278</v>
      </c>
      <c r="F1454" s="17"/>
      <c r="G1454" s="11"/>
      <c r="H1454" s="17">
        <v>1</v>
      </c>
      <c r="I1454" s="13"/>
    </row>
    <row r="1455" spans="1:9" ht="47.25" outlineLevel="2" x14ac:dyDescent="0.25">
      <c r="A1455" s="74" t="str">
        <f t="shared" ref="A1455:A1506" si="71">"17.5."&amp;ROW(A17)&amp;"."</f>
        <v>17.5.17.</v>
      </c>
      <c r="B1455" s="50" t="s">
        <v>2606</v>
      </c>
      <c r="C1455" s="16" t="s">
        <v>2607</v>
      </c>
      <c r="D1455" s="16" t="s">
        <v>3096</v>
      </c>
      <c r="E1455" s="16" t="s">
        <v>3278</v>
      </c>
      <c r="F1455" s="17"/>
      <c r="G1455" s="11"/>
      <c r="H1455" s="17">
        <v>2</v>
      </c>
      <c r="I1455" s="13"/>
    </row>
    <row r="1456" spans="1:9" ht="47.25" outlineLevel="2" x14ac:dyDescent="0.25">
      <c r="A1456" s="74" t="str">
        <f t="shared" si="71"/>
        <v>17.5.18.</v>
      </c>
      <c r="B1456" s="50" t="s">
        <v>2608</v>
      </c>
      <c r="C1456" s="16" t="s">
        <v>2609</v>
      </c>
      <c r="D1456" s="16" t="s">
        <v>3096</v>
      </c>
      <c r="E1456" s="16" t="s">
        <v>3278</v>
      </c>
      <c r="F1456" s="17"/>
      <c r="G1456" s="11"/>
      <c r="H1456" s="17">
        <v>1</v>
      </c>
      <c r="I1456" s="13"/>
    </row>
    <row r="1457" spans="1:9" ht="47.25" outlineLevel="2" x14ac:dyDescent="0.25">
      <c r="A1457" s="74" t="str">
        <f t="shared" si="71"/>
        <v>17.5.19.</v>
      </c>
      <c r="B1457" s="50" t="s">
        <v>2610</v>
      </c>
      <c r="C1457" s="16" t="s">
        <v>2611</v>
      </c>
      <c r="D1457" s="16" t="s">
        <v>3096</v>
      </c>
      <c r="E1457" s="16" t="s">
        <v>3278</v>
      </c>
      <c r="F1457" s="17"/>
      <c r="G1457" s="11"/>
      <c r="H1457" s="17">
        <v>2</v>
      </c>
      <c r="I1457" s="13"/>
    </row>
    <row r="1458" spans="1:9" ht="47.25" outlineLevel="2" x14ac:dyDescent="0.25">
      <c r="A1458" s="74" t="str">
        <f t="shared" si="71"/>
        <v>17.5.20.</v>
      </c>
      <c r="B1458" s="50" t="s">
        <v>2612</v>
      </c>
      <c r="C1458" s="16" t="s">
        <v>2613</v>
      </c>
      <c r="D1458" s="16" t="s">
        <v>3096</v>
      </c>
      <c r="E1458" s="16" t="s">
        <v>3278</v>
      </c>
      <c r="F1458" s="17"/>
      <c r="G1458" s="11"/>
      <c r="H1458" s="17">
        <v>1</v>
      </c>
      <c r="I1458" s="13"/>
    </row>
    <row r="1459" spans="1:9" ht="47.25" outlineLevel="2" x14ac:dyDescent="0.25">
      <c r="A1459" s="74" t="str">
        <f t="shared" si="71"/>
        <v>17.5.21.</v>
      </c>
      <c r="B1459" s="50" t="s">
        <v>2156</v>
      </c>
      <c r="C1459" s="16" t="s">
        <v>2157</v>
      </c>
      <c r="D1459" s="16" t="s">
        <v>3096</v>
      </c>
      <c r="E1459" s="16" t="s">
        <v>3278</v>
      </c>
      <c r="F1459" s="17"/>
      <c r="G1459" s="11"/>
      <c r="H1459" s="17">
        <v>1</v>
      </c>
      <c r="I1459" s="13"/>
    </row>
    <row r="1460" spans="1:9" ht="47.25" outlineLevel="2" x14ac:dyDescent="0.25">
      <c r="A1460" s="74" t="str">
        <f t="shared" si="71"/>
        <v>17.5.22.</v>
      </c>
      <c r="B1460" s="50" t="s">
        <v>2614</v>
      </c>
      <c r="C1460" s="16" t="s">
        <v>2615</v>
      </c>
      <c r="D1460" s="16" t="s">
        <v>3096</v>
      </c>
      <c r="E1460" s="16" t="s">
        <v>3278</v>
      </c>
      <c r="F1460" s="17"/>
      <c r="G1460" s="11"/>
      <c r="H1460" s="17">
        <v>3</v>
      </c>
      <c r="I1460" s="13"/>
    </row>
    <row r="1461" spans="1:9" ht="47.25" outlineLevel="2" x14ac:dyDescent="0.25">
      <c r="A1461" s="74" t="str">
        <f t="shared" si="71"/>
        <v>17.5.23.</v>
      </c>
      <c r="B1461" s="50" t="s">
        <v>2616</v>
      </c>
      <c r="C1461" s="16" t="s">
        <v>2617</v>
      </c>
      <c r="D1461" s="16" t="s">
        <v>3096</v>
      </c>
      <c r="E1461" s="16" t="s">
        <v>3278</v>
      </c>
      <c r="F1461" s="17"/>
      <c r="G1461" s="11"/>
      <c r="H1461" s="17">
        <v>4</v>
      </c>
      <c r="I1461" s="13"/>
    </row>
    <row r="1462" spans="1:9" ht="47.25" outlineLevel="2" x14ac:dyDescent="0.25">
      <c r="A1462" s="74" t="str">
        <f t="shared" si="71"/>
        <v>17.5.24.</v>
      </c>
      <c r="B1462" s="50" t="s">
        <v>2618</v>
      </c>
      <c r="C1462" s="16" t="s">
        <v>2619</v>
      </c>
      <c r="D1462" s="16" t="s">
        <v>3096</v>
      </c>
      <c r="E1462" s="16" t="s">
        <v>3278</v>
      </c>
      <c r="F1462" s="17"/>
      <c r="G1462" s="11"/>
      <c r="H1462" s="17">
        <v>1</v>
      </c>
      <c r="I1462" s="13"/>
    </row>
    <row r="1463" spans="1:9" ht="47.25" outlineLevel="2" x14ac:dyDescent="0.25">
      <c r="A1463" s="74" t="str">
        <f t="shared" si="71"/>
        <v>17.5.25.</v>
      </c>
      <c r="B1463" s="50" t="s">
        <v>2620</v>
      </c>
      <c r="C1463" s="16" t="s">
        <v>2621</v>
      </c>
      <c r="D1463" s="16" t="s">
        <v>3096</v>
      </c>
      <c r="E1463" s="16" t="s">
        <v>3278</v>
      </c>
      <c r="F1463" s="17"/>
      <c r="G1463" s="11"/>
      <c r="H1463" s="17">
        <v>1</v>
      </c>
      <c r="I1463" s="13"/>
    </row>
    <row r="1464" spans="1:9" ht="47.25" outlineLevel="2" x14ac:dyDescent="0.25">
      <c r="A1464" s="74" t="str">
        <f t="shared" si="71"/>
        <v>17.5.26.</v>
      </c>
      <c r="B1464" s="50" t="s">
        <v>2622</v>
      </c>
      <c r="C1464" s="16" t="s">
        <v>2623</v>
      </c>
      <c r="D1464" s="16" t="s">
        <v>3096</v>
      </c>
      <c r="E1464" s="16" t="s">
        <v>3425</v>
      </c>
      <c r="F1464" s="17"/>
      <c r="G1464" s="11"/>
      <c r="H1464" s="17">
        <v>1</v>
      </c>
      <c r="I1464" s="13"/>
    </row>
    <row r="1465" spans="1:9" ht="47.25" outlineLevel="2" x14ac:dyDescent="0.25">
      <c r="A1465" s="74" t="str">
        <f t="shared" si="71"/>
        <v>17.5.27.</v>
      </c>
      <c r="B1465" s="50" t="s">
        <v>2624</v>
      </c>
      <c r="C1465" s="16" t="s">
        <v>2625</v>
      </c>
      <c r="D1465" s="16" t="s">
        <v>3096</v>
      </c>
      <c r="E1465" s="16" t="s">
        <v>3425</v>
      </c>
      <c r="F1465" s="17"/>
      <c r="G1465" s="11"/>
      <c r="H1465" s="17">
        <v>1</v>
      </c>
      <c r="I1465" s="13"/>
    </row>
    <row r="1466" spans="1:9" ht="47.25" outlineLevel="2" x14ac:dyDescent="0.25">
      <c r="A1466" s="74" t="str">
        <f t="shared" si="71"/>
        <v>17.5.28.</v>
      </c>
      <c r="B1466" s="50" t="s">
        <v>2626</v>
      </c>
      <c r="C1466" s="16" t="s">
        <v>2627</v>
      </c>
      <c r="D1466" s="16" t="s">
        <v>3096</v>
      </c>
      <c r="E1466" s="16" t="s">
        <v>3278</v>
      </c>
      <c r="F1466" s="17"/>
      <c r="G1466" s="11"/>
      <c r="H1466" s="17">
        <v>1</v>
      </c>
      <c r="I1466" s="13"/>
    </row>
    <row r="1467" spans="1:9" ht="47.25" outlineLevel="2" x14ac:dyDescent="0.25">
      <c r="A1467" s="74" t="str">
        <f t="shared" si="71"/>
        <v>17.5.29.</v>
      </c>
      <c r="B1467" s="50" t="s">
        <v>2628</v>
      </c>
      <c r="C1467" s="16" t="s">
        <v>2629</v>
      </c>
      <c r="D1467" s="16" t="s">
        <v>3096</v>
      </c>
      <c r="E1467" s="16" t="s">
        <v>3278</v>
      </c>
      <c r="F1467" s="17"/>
      <c r="G1467" s="11"/>
      <c r="H1467" s="17">
        <v>1</v>
      </c>
      <c r="I1467" s="13"/>
    </row>
    <row r="1468" spans="1:9" ht="47.25" outlineLevel="2" x14ac:dyDescent="0.25">
      <c r="A1468" s="74" t="str">
        <f t="shared" si="71"/>
        <v>17.5.30.</v>
      </c>
      <c r="B1468" s="50" t="s">
        <v>2630</v>
      </c>
      <c r="C1468" s="16" t="s">
        <v>2631</v>
      </c>
      <c r="D1468" s="16" t="s">
        <v>3096</v>
      </c>
      <c r="E1468" s="16" t="s">
        <v>3278</v>
      </c>
      <c r="F1468" s="17"/>
      <c r="G1468" s="11"/>
      <c r="H1468" s="17">
        <v>2</v>
      </c>
      <c r="I1468" s="13"/>
    </row>
    <row r="1469" spans="1:9" ht="47.25" outlineLevel="2" x14ac:dyDescent="0.25">
      <c r="A1469" s="74" t="str">
        <f t="shared" si="71"/>
        <v>17.5.31.</v>
      </c>
      <c r="B1469" s="50" t="s">
        <v>2632</v>
      </c>
      <c r="C1469" s="16" t="s">
        <v>2633</v>
      </c>
      <c r="D1469" s="16" t="s">
        <v>3096</v>
      </c>
      <c r="E1469" s="16" t="s">
        <v>3278</v>
      </c>
      <c r="F1469" s="17"/>
      <c r="G1469" s="11"/>
      <c r="H1469" s="17">
        <v>8</v>
      </c>
      <c r="I1469" s="13"/>
    </row>
    <row r="1470" spans="1:9" ht="47.25" outlineLevel="2" x14ac:dyDescent="0.25">
      <c r="A1470" s="74" t="str">
        <f t="shared" si="71"/>
        <v>17.5.32.</v>
      </c>
      <c r="B1470" s="50" t="s">
        <v>2634</v>
      </c>
      <c r="C1470" s="16" t="s">
        <v>2635</v>
      </c>
      <c r="D1470" s="16" t="s">
        <v>3096</v>
      </c>
      <c r="E1470" s="16" t="s">
        <v>3278</v>
      </c>
      <c r="F1470" s="17"/>
      <c r="G1470" s="11"/>
      <c r="H1470" s="17">
        <v>1</v>
      </c>
      <c r="I1470" s="13"/>
    </row>
    <row r="1471" spans="1:9" ht="47.25" outlineLevel="2" x14ac:dyDescent="0.25">
      <c r="A1471" s="74" t="str">
        <f t="shared" si="71"/>
        <v>17.5.33.</v>
      </c>
      <c r="B1471" s="50" t="s">
        <v>2636</v>
      </c>
      <c r="C1471" s="16" t="s">
        <v>2637</v>
      </c>
      <c r="D1471" s="16" t="s">
        <v>3096</v>
      </c>
      <c r="E1471" s="16" t="s">
        <v>3278</v>
      </c>
      <c r="F1471" s="17"/>
      <c r="G1471" s="11"/>
      <c r="H1471" s="17">
        <v>2</v>
      </c>
      <c r="I1471" s="13"/>
    </row>
    <row r="1472" spans="1:9" ht="47.25" outlineLevel="2" x14ac:dyDescent="0.25">
      <c r="A1472" s="74" t="str">
        <f t="shared" si="71"/>
        <v>17.5.34.</v>
      </c>
      <c r="B1472" s="50" t="s">
        <v>2638</v>
      </c>
      <c r="C1472" s="16" t="s">
        <v>2639</v>
      </c>
      <c r="D1472" s="16" t="s">
        <v>3096</v>
      </c>
      <c r="E1472" s="16" t="s">
        <v>3278</v>
      </c>
      <c r="F1472" s="17"/>
      <c r="G1472" s="11"/>
      <c r="H1472" s="17">
        <v>1</v>
      </c>
      <c r="I1472" s="13"/>
    </row>
    <row r="1473" spans="1:9" ht="47.25" outlineLevel="2" x14ac:dyDescent="0.25">
      <c r="A1473" s="74" t="str">
        <f t="shared" si="71"/>
        <v>17.5.35.</v>
      </c>
      <c r="B1473" s="50" t="s">
        <v>2640</v>
      </c>
      <c r="C1473" s="16" t="s">
        <v>2641</v>
      </c>
      <c r="D1473" s="16" t="s">
        <v>3096</v>
      </c>
      <c r="E1473" s="16" t="s">
        <v>3278</v>
      </c>
      <c r="F1473" s="17"/>
      <c r="G1473" s="11"/>
      <c r="H1473" s="17">
        <v>1</v>
      </c>
      <c r="I1473" s="13"/>
    </row>
    <row r="1474" spans="1:9" ht="47.25" outlineLevel="2" x14ac:dyDescent="0.25">
      <c r="A1474" s="74" t="str">
        <f t="shared" si="71"/>
        <v>17.5.36.</v>
      </c>
      <c r="B1474" s="50" t="s">
        <v>2642</v>
      </c>
      <c r="C1474" s="16" t="s">
        <v>2643</v>
      </c>
      <c r="D1474" s="16" t="s">
        <v>3096</v>
      </c>
      <c r="E1474" s="16" t="s">
        <v>3278</v>
      </c>
      <c r="F1474" s="17"/>
      <c r="G1474" s="11"/>
      <c r="H1474" s="17">
        <v>1</v>
      </c>
      <c r="I1474" s="13"/>
    </row>
    <row r="1475" spans="1:9" ht="47.25" outlineLevel="2" x14ac:dyDescent="0.25">
      <c r="A1475" s="74" t="str">
        <f t="shared" si="71"/>
        <v>17.5.37.</v>
      </c>
      <c r="B1475" s="50" t="s">
        <v>2644</v>
      </c>
      <c r="C1475" s="16" t="s">
        <v>2645</v>
      </c>
      <c r="D1475" s="16" t="s">
        <v>3096</v>
      </c>
      <c r="E1475" s="16" t="s">
        <v>3278</v>
      </c>
      <c r="F1475" s="17"/>
      <c r="G1475" s="11"/>
      <c r="H1475" s="17">
        <v>4</v>
      </c>
      <c r="I1475" s="13"/>
    </row>
    <row r="1476" spans="1:9" ht="47.25" outlineLevel="2" x14ac:dyDescent="0.25">
      <c r="A1476" s="74" t="str">
        <f t="shared" si="71"/>
        <v>17.5.38.</v>
      </c>
      <c r="B1476" s="50" t="s">
        <v>2646</v>
      </c>
      <c r="C1476" s="16" t="s">
        <v>2647</v>
      </c>
      <c r="D1476" s="16" t="s">
        <v>3096</v>
      </c>
      <c r="E1476" s="16" t="s">
        <v>3278</v>
      </c>
      <c r="F1476" s="17"/>
      <c r="G1476" s="11"/>
      <c r="H1476" s="17">
        <v>2</v>
      </c>
      <c r="I1476" s="13"/>
    </row>
    <row r="1477" spans="1:9" ht="47.25" outlineLevel="2" x14ac:dyDescent="0.25">
      <c r="A1477" s="74" t="str">
        <f t="shared" si="71"/>
        <v>17.5.39.</v>
      </c>
      <c r="B1477" s="50" t="s">
        <v>2648</v>
      </c>
      <c r="C1477" s="16" t="s">
        <v>2649</v>
      </c>
      <c r="D1477" s="16" t="s">
        <v>3096</v>
      </c>
      <c r="E1477" s="16" t="s">
        <v>3278</v>
      </c>
      <c r="F1477" s="17"/>
      <c r="G1477" s="11"/>
      <c r="H1477" s="17">
        <v>1</v>
      </c>
      <c r="I1477" s="13"/>
    </row>
    <row r="1478" spans="1:9" ht="47.25" outlineLevel="2" x14ac:dyDescent="0.25">
      <c r="A1478" s="74" t="str">
        <f t="shared" si="71"/>
        <v>17.5.40.</v>
      </c>
      <c r="B1478" s="50" t="s">
        <v>2650</v>
      </c>
      <c r="C1478" s="16" t="s">
        <v>2651</v>
      </c>
      <c r="D1478" s="16" t="s">
        <v>3096</v>
      </c>
      <c r="E1478" s="16" t="s">
        <v>3278</v>
      </c>
      <c r="F1478" s="17"/>
      <c r="G1478" s="11"/>
      <c r="H1478" s="17">
        <v>1</v>
      </c>
      <c r="I1478" s="13"/>
    </row>
    <row r="1479" spans="1:9" ht="47.25" outlineLevel="2" x14ac:dyDescent="0.25">
      <c r="A1479" s="74" t="str">
        <f t="shared" si="71"/>
        <v>17.5.41.</v>
      </c>
      <c r="B1479" s="50" t="s">
        <v>2652</v>
      </c>
      <c r="C1479" s="16" t="s">
        <v>2653</v>
      </c>
      <c r="D1479" s="16" t="s">
        <v>3096</v>
      </c>
      <c r="E1479" s="16" t="s">
        <v>3278</v>
      </c>
      <c r="F1479" s="17"/>
      <c r="G1479" s="11"/>
      <c r="H1479" s="17">
        <v>1</v>
      </c>
      <c r="I1479" s="13"/>
    </row>
    <row r="1480" spans="1:9" ht="47.25" outlineLevel="2" x14ac:dyDescent="0.25">
      <c r="A1480" s="74" t="str">
        <f t="shared" si="71"/>
        <v>17.5.42.</v>
      </c>
      <c r="B1480" s="50" t="s">
        <v>2654</v>
      </c>
      <c r="C1480" s="16" t="s">
        <v>2655</v>
      </c>
      <c r="D1480" s="16" t="s">
        <v>3096</v>
      </c>
      <c r="E1480" s="16" t="s">
        <v>3278</v>
      </c>
      <c r="F1480" s="17"/>
      <c r="G1480" s="11"/>
      <c r="H1480" s="17">
        <v>2</v>
      </c>
      <c r="I1480" s="13"/>
    </row>
    <row r="1481" spans="1:9" ht="47.25" outlineLevel="2" x14ac:dyDescent="0.25">
      <c r="A1481" s="74" t="str">
        <f t="shared" si="71"/>
        <v>17.5.43.</v>
      </c>
      <c r="B1481" s="50" t="s">
        <v>2656</v>
      </c>
      <c r="C1481" s="16" t="s">
        <v>2657</v>
      </c>
      <c r="D1481" s="16" t="s">
        <v>3096</v>
      </c>
      <c r="E1481" s="16"/>
      <c r="F1481" s="17"/>
      <c r="G1481" s="11"/>
      <c r="H1481" s="17">
        <v>2</v>
      </c>
      <c r="I1481" s="13"/>
    </row>
    <row r="1482" spans="1:9" ht="47.25" outlineLevel="2" x14ac:dyDescent="0.25">
      <c r="A1482" s="74" t="str">
        <f t="shared" si="71"/>
        <v>17.5.44.</v>
      </c>
      <c r="B1482" s="50" t="s">
        <v>2658</v>
      </c>
      <c r="C1482" s="16" t="s">
        <v>2659</v>
      </c>
      <c r="D1482" s="16" t="s">
        <v>3096</v>
      </c>
      <c r="E1482" s="16" t="s">
        <v>3278</v>
      </c>
      <c r="F1482" s="17"/>
      <c r="G1482" s="11"/>
      <c r="H1482" s="17">
        <v>1</v>
      </c>
      <c r="I1482" s="13"/>
    </row>
    <row r="1483" spans="1:9" ht="47.25" outlineLevel="2" x14ac:dyDescent="0.25">
      <c r="A1483" s="74" t="str">
        <f t="shared" si="71"/>
        <v>17.5.45.</v>
      </c>
      <c r="B1483" s="50" t="s">
        <v>2658</v>
      </c>
      <c r="C1483" s="16" t="s">
        <v>2660</v>
      </c>
      <c r="D1483" s="16" t="s">
        <v>3096</v>
      </c>
      <c r="E1483" s="16" t="s">
        <v>3278</v>
      </c>
      <c r="F1483" s="17"/>
      <c r="G1483" s="11"/>
      <c r="H1483" s="17">
        <v>1</v>
      </c>
      <c r="I1483" s="13"/>
    </row>
    <row r="1484" spans="1:9" ht="47.25" outlineLevel="2" x14ac:dyDescent="0.25">
      <c r="A1484" s="74" t="str">
        <f t="shared" si="71"/>
        <v>17.5.46.</v>
      </c>
      <c r="B1484" s="50" t="s">
        <v>2661</v>
      </c>
      <c r="C1484" s="16" t="s">
        <v>2662</v>
      </c>
      <c r="D1484" s="16" t="s">
        <v>3096</v>
      </c>
      <c r="E1484" s="16"/>
      <c r="F1484" s="17"/>
      <c r="G1484" s="11"/>
      <c r="H1484" s="17">
        <v>1</v>
      </c>
      <c r="I1484" s="13"/>
    </row>
    <row r="1485" spans="1:9" ht="47.25" outlineLevel="2" x14ac:dyDescent="0.25">
      <c r="A1485" s="74" t="str">
        <f t="shared" si="71"/>
        <v>17.5.47.</v>
      </c>
      <c r="B1485" s="50" t="s">
        <v>2663</v>
      </c>
      <c r="C1485" s="16" t="s">
        <v>2664</v>
      </c>
      <c r="D1485" s="16" t="s">
        <v>3096</v>
      </c>
      <c r="E1485" s="16" t="s">
        <v>3278</v>
      </c>
      <c r="F1485" s="17"/>
      <c r="G1485" s="11"/>
      <c r="H1485" s="17">
        <v>2</v>
      </c>
      <c r="I1485" s="13"/>
    </row>
    <row r="1486" spans="1:9" ht="47.25" outlineLevel="2" x14ac:dyDescent="0.25">
      <c r="A1486" s="74" t="str">
        <f t="shared" si="71"/>
        <v>17.5.48.</v>
      </c>
      <c r="B1486" s="50" t="s">
        <v>2665</v>
      </c>
      <c r="C1486" s="16" t="s">
        <v>2666</v>
      </c>
      <c r="D1486" s="16" t="s">
        <v>3096</v>
      </c>
      <c r="E1486" s="16" t="s">
        <v>3278</v>
      </c>
      <c r="F1486" s="17"/>
      <c r="G1486" s="11"/>
      <c r="H1486" s="17">
        <v>1</v>
      </c>
      <c r="I1486" s="13"/>
    </row>
    <row r="1487" spans="1:9" ht="47.25" outlineLevel="2" x14ac:dyDescent="0.25">
      <c r="A1487" s="74" t="str">
        <f t="shared" si="71"/>
        <v>17.5.49.</v>
      </c>
      <c r="B1487" s="50" t="s">
        <v>2667</v>
      </c>
      <c r="C1487" s="16" t="s">
        <v>2668</v>
      </c>
      <c r="D1487" s="16" t="s">
        <v>3096</v>
      </c>
      <c r="E1487" s="16" t="s">
        <v>3278</v>
      </c>
      <c r="F1487" s="17"/>
      <c r="G1487" s="11"/>
      <c r="H1487" s="17">
        <v>2</v>
      </c>
      <c r="I1487" s="13"/>
    </row>
    <row r="1488" spans="1:9" ht="47.25" outlineLevel="2" x14ac:dyDescent="0.25">
      <c r="A1488" s="74" t="str">
        <f t="shared" si="71"/>
        <v>17.5.50.</v>
      </c>
      <c r="B1488" s="50" t="s">
        <v>2669</v>
      </c>
      <c r="C1488" s="16" t="s">
        <v>2670</v>
      </c>
      <c r="D1488" s="16" t="s">
        <v>3096</v>
      </c>
      <c r="E1488" s="16" t="s">
        <v>3278</v>
      </c>
      <c r="F1488" s="17"/>
      <c r="G1488" s="11"/>
      <c r="H1488" s="17">
        <v>6</v>
      </c>
      <c r="I1488" s="13"/>
    </row>
    <row r="1489" spans="1:9" ht="47.25" outlineLevel="2" x14ac:dyDescent="0.25">
      <c r="A1489" s="74" t="str">
        <f t="shared" si="71"/>
        <v>17.5.51.</v>
      </c>
      <c r="B1489" s="50" t="s">
        <v>2215</v>
      </c>
      <c r="C1489" s="16" t="s">
        <v>2216</v>
      </c>
      <c r="D1489" s="16" t="s">
        <v>3096</v>
      </c>
      <c r="E1489" s="16" t="s">
        <v>3278</v>
      </c>
      <c r="F1489" s="17"/>
      <c r="G1489" s="11"/>
      <c r="H1489" s="17">
        <v>1</v>
      </c>
      <c r="I1489" s="13"/>
    </row>
    <row r="1490" spans="1:9" ht="47.25" outlineLevel="2" x14ac:dyDescent="0.25">
      <c r="A1490" s="74" t="str">
        <f t="shared" si="71"/>
        <v>17.5.52.</v>
      </c>
      <c r="B1490" s="50" t="s">
        <v>2671</v>
      </c>
      <c r="C1490" s="16" t="s">
        <v>2672</v>
      </c>
      <c r="D1490" s="16" t="s">
        <v>3096</v>
      </c>
      <c r="E1490" s="16"/>
      <c r="F1490" s="17"/>
      <c r="G1490" s="11"/>
      <c r="H1490" s="17">
        <v>1</v>
      </c>
      <c r="I1490" s="13"/>
    </row>
    <row r="1491" spans="1:9" ht="47.25" outlineLevel="2" x14ac:dyDescent="0.25">
      <c r="A1491" s="74" t="str">
        <f t="shared" si="71"/>
        <v>17.5.53.</v>
      </c>
      <c r="B1491" s="50" t="s">
        <v>1996</v>
      </c>
      <c r="C1491" s="16" t="s">
        <v>1997</v>
      </c>
      <c r="D1491" s="16" t="s">
        <v>3096</v>
      </c>
      <c r="E1491" s="16"/>
      <c r="F1491" s="17"/>
      <c r="G1491" s="11"/>
      <c r="H1491" s="17">
        <v>1</v>
      </c>
      <c r="I1491" s="13"/>
    </row>
    <row r="1492" spans="1:9" ht="47.25" outlineLevel="2" x14ac:dyDescent="0.25">
      <c r="A1492" s="74" t="str">
        <f t="shared" si="71"/>
        <v>17.5.54.</v>
      </c>
      <c r="B1492" s="50" t="s">
        <v>1881</v>
      </c>
      <c r="C1492" s="16" t="s">
        <v>1882</v>
      </c>
      <c r="D1492" s="16" t="s">
        <v>3096</v>
      </c>
      <c r="E1492" s="16" t="s">
        <v>3278</v>
      </c>
      <c r="F1492" s="17"/>
      <c r="G1492" s="11"/>
      <c r="H1492" s="17">
        <v>1</v>
      </c>
      <c r="I1492" s="13"/>
    </row>
    <row r="1493" spans="1:9" ht="47.25" outlineLevel="2" x14ac:dyDescent="0.25">
      <c r="A1493" s="74" t="str">
        <f t="shared" si="71"/>
        <v>17.5.55.</v>
      </c>
      <c r="B1493" s="50" t="s">
        <v>2673</v>
      </c>
      <c r="C1493" s="16" t="s">
        <v>2674</v>
      </c>
      <c r="D1493" s="16" t="s">
        <v>3096</v>
      </c>
      <c r="E1493" s="16" t="s">
        <v>3278</v>
      </c>
      <c r="F1493" s="17"/>
      <c r="G1493" s="11"/>
      <c r="H1493" s="17">
        <v>7</v>
      </c>
      <c r="I1493" s="13"/>
    </row>
    <row r="1494" spans="1:9" ht="47.25" outlineLevel="2" x14ac:dyDescent="0.25">
      <c r="A1494" s="74" t="str">
        <f t="shared" si="71"/>
        <v>17.5.56.</v>
      </c>
      <c r="B1494" s="50" t="s">
        <v>2675</v>
      </c>
      <c r="C1494" s="16" t="s">
        <v>2676</v>
      </c>
      <c r="D1494" s="16" t="s">
        <v>3096</v>
      </c>
      <c r="E1494" s="16" t="s">
        <v>3278</v>
      </c>
      <c r="F1494" s="17"/>
      <c r="G1494" s="11"/>
      <c r="H1494" s="17">
        <v>1</v>
      </c>
      <c r="I1494" s="13"/>
    </row>
    <row r="1495" spans="1:9" ht="47.25" outlineLevel="2" x14ac:dyDescent="0.25">
      <c r="A1495" s="74" t="str">
        <f t="shared" si="71"/>
        <v>17.5.57.</v>
      </c>
      <c r="B1495" s="50" t="s">
        <v>2677</v>
      </c>
      <c r="C1495" s="16" t="s">
        <v>2678</v>
      </c>
      <c r="D1495" s="16" t="s">
        <v>3096</v>
      </c>
      <c r="E1495" s="16" t="s">
        <v>3278</v>
      </c>
      <c r="F1495" s="17"/>
      <c r="G1495" s="11"/>
      <c r="H1495" s="17">
        <v>1</v>
      </c>
      <c r="I1495" s="13"/>
    </row>
    <row r="1496" spans="1:9" ht="47.25" outlineLevel="2" x14ac:dyDescent="0.25">
      <c r="A1496" s="74" t="str">
        <f t="shared" si="71"/>
        <v>17.5.58.</v>
      </c>
      <c r="B1496" s="50" t="s">
        <v>2679</v>
      </c>
      <c r="C1496" s="16" t="s">
        <v>2680</v>
      </c>
      <c r="D1496" s="16" t="s">
        <v>3096</v>
      </c>
      <c r="E1496" s="16" t="s">
        <v>3278</v>
      </c>
      <c r="F1496" s="17"/>
      <c r="G1496" s="11"/>
      <c r="H1496" s="17">
        <v>1</v>
      </c>
      <c r="I1496" s="13"/>
    </row>
    <row r="1497" spans="1:9" ht="47.25" outlineLevel="2" x14ac:dyDescent="0.25">
      <c r="A1497" s="74" t="str">
        <f t="shared" si="71"/>
        <v>17.5.59.</v>
      </c>
      <c r="B1497" s="50" t="s">
        <v>2681</v>
      </c>
      <c r="C1497" s="16" t="s">
        <v>2682</v>
      </c>
      <c r="D1497" s="16" t="s">
        <v>3096</v>
      </c>
      <c r="E1497" s="16" t="s">
        <v>3278</v>
      </c>
      <c r="F1497" s="17"/>
      <c r="G1497" s="11"/>
      <c r="H1497" s="17">
        <v>1</v>
      </c>
      <c r="I1497" s="13"/>
    </row>
    <row r="1498" spans="1:9" ht="47.25" outlineLevel="2" x14ac:dyDescent="0.25">
      <c r="A1498" s="74" t="str">
        <f t="shared" si="71"/>
        <v>17.5.60.</v>
      </c>
      <c r="B1498" s="50" t="s">
        <v>2683</v>
      </c>
      <c r="C1498" s="16" t="s">
        <v>2684</v>
      </c>
      <c r="D1498" s="16" t="s">
        <v>3096</v>
      </c>
      <c r="E1498" s="16" t="s">
        <v>3278</v>
      </c>
      <c r="F1498" s="17"/>
      <c r="G1498" s="11"/>
      <c r="H1498" s="17">
        <v>4</v>
      </c>
      <c r="I1498" s="13"/>
    </row>
    <row r="1499" spans="1:9" ht="47.25" outlineLevel="2" x14ac:dyDescent="0.25">
      <c r="A1499" s="74" t="str">
        <f t="shared" si="71"/>
        <v>17.5.61.</v>
      </c>
      <c r="B1499" s="50" t="s">
        <v>2685</v>
      </c>
      <c r="C1499" s="16" t="s">
        <v>2686</v>
      </c>
      <c r="D1499" s="16" t="s">
        <v>3096</v>
      </c>
      <c r="E1499" s="16" t="s">
        <v>3278</v>
      </c>
      <c r="F1499" s="17"/>
      <c r="G1499" s="11"/>
      <c r="H1499" s="17">
        <v>1</v>
      </c>
      <c r="I1499" s="13"/>
    </row>
    <row r="1500" spans="1:9" ht="47.25" outlineLevel="2" x14ac:dyDescent="0.25">
      <c r="A1500" s="74" t="str">
        <f t="shared" si="71"/>
        <v>17.5.62.</v>
      </c>
      <c r="B1500" s="50" t="s">
        <v>2687</v>
      </c>
      <c r="C1500" s="16" t="s">
        <v>2688</v>
      </c>
      <c r="D1500" s="16" t="s">
        <v>3096</v>
      </c>
      <c r="E1500" s="16" t="s">
        <v>3278</v>
      </c>
      <c r="F1500" s="17"/>
      <c r="G1500" s="11"/>
      <c r="H1500" s="17">
        <v>5</v>
      </c>
      <c r="I1500" s="13"/>
    </row>
    <row r="1501" spans="1:9" ht="47.25" outlineLevel="2" x14ac:dyDescent="0.25">
      <c r="A1501" s="74" t="str">
        <f t="shared" si="71"/>
        <v>17.5.63.</v>
      </c>
      <c r="B1501" s="50" t="s">
        <v>2689</v>
      </c>
      <c r="C1501" s="16" t="s">
        <v>2690</v>
      </c>
      <c r="D1501" s="16" t="s">
        <v>3096</v>
      </c>
      <c r="E1501" s="16" t="s">
        <v>3278</v>
      </c>
      <c r="F1501" s="17"/>
      <c r="G1501" s="11"/>
      <c r="H1501" s="17">
        <v>10</v>
      </c>
      <c r="I1501" s="13"/>
    </row>
    <row r="1502" spans="1:9" ht="47.25" outlineLevel="2" x14ac:dyDescent="0.25">
      <c r="A1502" s="74" t="str">
        <f t="shared" si="71"/>
        <v>17.5.64.</v>
      </c>
      <c r="B1502" s="50" t="s">
        <v>2489</v>
      </c>
      <c r="C1502" s="16" t="s">
        <v>2490</v>
      </c>
      <c r="D1502" s="16" t="s">
        <v>3096</v>
      </c>
      <c r="E1502" s="16" t="s">
        <v>3278</v>
      </c>
      <c r="F1502" s="17"/>
      <c r="G1502" s="11"/>
      <c r="H1502" s="17">
        <v>6</v>
      </c>
      <c r="I1502" s="13"/>
    </row>
    <row r="1503" spans="1:9" ht="47.25" outlineLevel="2" x14ac:dyDescent="0.25">
      <c r="A1503" s="74" t="str">
        <f t="shared" si="71"/>
        <v>17.5.65.</v>
      </c>
      <c r="B1503" s="50" t="s">
        <v>2691</v>
      </c>
      <c r="C1503" s="16" t="s">
        <v>2692</v>
      </c>
      <c r="D1503" s="16" t="s">
        <v>3096</v>
      </c>
      <c r="E1503" s="16" t="s">
        <v>3278</v>
      </c>
      <c r="F1503" s="17"/>
      <c r="G1503" s="11"/>
      <c r="H1503" s="17">
        <v>10</v>
      </c>
      <c r="I1503" s="13"/>
    </row>
    <row r="1504" spans="1:9" ht="47.25" outlineLevel="2" x14ac:dyDescent="0.25">
      <c r="A1504" s="74" t="str">
        <f t="shared" si="71"/>
        <v>17.5.66.</v>
      </c>
      <c r="B1504" s="50" t="s">
        <v>2693</v>
      </c>
      <c r="C1504" s="16" t="s">
        <v>2694</v>
      </c>
      <c r="D1504" s="16" t="s">
        <v>3096</v>
      </c>
      <c r="E1504" s="16" t="s">
        <v>3278</v>
      </c>
      <c r="F1504" s="17"/>
      <c r="G1504" s="11"/>
      <c r="H1504" s="17">
        <v>2</v>
      </c>
      <c r="I1504" s="13"/>
    </row>
    <row r="1505" spans="1:9" ht="47.25" outlineLevel="2" x14ac:dyDescent="0.25">
      <c r="A1505" s="74" t="str">
        <f t="shared" si="71"/>
        <v>17.5.67.</v>
      </c>
      <c r="B1505" s="50" t="s">
        <v>2124</v>
      </c>
      <c r="C1505" s="16" t="s">
        <v>2125</v>
      </c>
      <c r="D1505" s="16" t="s">
        <v>3096</v>
      </c>
      <c r="E1505" s="16" t="s">
        <v>3278</v>
      </c>
      <c r="F1505" s="17"/>
      <c r="G1505" s="11"/>
      <c r="H1505" s="17">
        <v>3</v>
      </c>
      <c r="I1505" s="13"/>
    </row>
    <row r="1506" spans="1:9" ht="47.25" outlineLevel="2" x14ac:dyDescent="0.25">
      <c r="A1506" s="74" t="str">
        <f t="shared" si="71"/>
        <v>17.5.68.</v>
      </c>
      <c r="B1506" s="50" t="s">
        <v>2695</v>
      </c>
      <c r="C1506" s="16" t="s">
        <v>2696</v>
      </c>
      <c r="D1506" s="16" t="s">
        <v>3096</v>
      </c>
      <c r="E1506" s="16" t="s">
        <v>3278</v>
      </c>
      <c r="F1506" s="17"/>
      <c r="G1506" s="11"/>
      <c r="H1506" s="17">
        <v>6</v>
      </c>
      <c r="I1506" s="13"/>
    </row>
    <row r="1507" spans="1:9" s="1" customFormat="1" ht="15.75" x14ac:dyDescent="0.25">
      <c r="A1507" s="65"/>
      <c r="B1507" s="47"/>
      <c r="C1507" s="5"/>
      <c r="D1507" s="5"/>
      <c r="E1507" s="5"/>
      <c r="F1507" s="5"/>
      <c r="G1507" s="11"/>
      <c r="H1507" s="8"/>
      <c r="I1507" s="9"/>
    </row>
    <row r="1508" spans="1:9" ht="15.75" x14ac:dyDescent="0.25">
      <c r="A1508" s="75">
        <v>18</v>
      </c>
      <c r="B1508" s="48" t="s">
        <v>1320</v>
      </c>
      <c r="C1508" s="4"/>
      <c r="D1508" s="4"/>
      <c r="E1508" s="4"/>
      <c r="F1508" s="10">
        <v>2935497.44</v>
      </c>
      <c r="G1508" s="10"/>
      <c r="H1508" s="10"/>
      <c r="I1508" s="10"/>
    </row>
    <row r="1509" spans="1:9" ht="15.75" outlineLevel="1" x14ac:dyDescent="0.25">
      <c r="A1509" s="74" t="s">
        <v>3685</v>
      </c>
      <c r="B1509" s="49" t="s">
        <v>3</v>
      </c>
      <c r="C1509" s="14"/>
      <c r="D1509" s="14"/>
      <c r="E1509" s="14"/>
      <c r="F1509" s="15">
        <v>2578204.56</v>
      </c>
      <c r="G1509" s="11"/>
      <c r="I1509" s="13"/>
    </row>
    <row r="1510" spans="1:9" ht="47.25" outlineLevel="2" x14ac:dyDescent="0.25">
      <c r="A1510" s="74" t="str">
        <f>"18.1."&amp;ROW(A1)&amp;"."</f>
        <v>18.1.1.</v>
      </c>
      <c r="B1510" s="50" t="s">
        <v>3426</v>
      </c>
      <c r="C1510" s="16" t="s">
        <v>1321</v>
      </c>
      <c r="D1510" s="16" t="s">
        <v>3097</v>
      </c>
      <c r="E1510" s="16"/>
      <c r="F1510" s="17">
        <v>35872.85</v>
      </c>
      <c r="G1510" s="11"/>
      <c r="H1510" s="17">
        <v>1</v>
      </c>
      <c r="I1510" s="13"/>
    </row>
    <row r="1511" spans="1:9" ht="47.25" outlineLevel="2" x14ac:dyDescent="0.25">
      <c r="A1511" s="74" t="str">
        <f>"18.1."&amp;ROW(A2)&amp;"."</f>
        <v>18.1.2.</v>
      </c>
      <c r="B1511" s="50" t="s">
        <v>3287</v>
      </c>
      <c r="C1511" s="16" t="s">
        <v>1322</v>
      </c>
      <c r="D1511" s="16" t="s">
        <v>3097</v>
      </c>
      <c r="E1511" s="16"/>
      <c r="F1511" s="17">
        <v>2542331.71</v>
      </c>
      <c r="G1511" s="77" t="s">
        <v>1323</v>
      </c>
      <c r="H1511" s="17">
        <v>1</v>
      </c>
      <c r="I1511" s="13"/>
    </row>
    <row r="1512" spans="1:9" ht="15.75" outlineLevel="1" x14ac:dyDescent="0.25">
      <c r="A1512" s="74" t="s">
        <v>3686</v>
      </c>
      <c r="B1512" s="49" t="s">
        <v>7</v>
      </c>
      <c r="C1512" s="14"/>
      <c r="D1512" s="14"/>
      <c r="E1512" s="14"/>
      <c r="F1512" s="15">
        <v>177088.53</v>
      </c>
      <c r="G1512" s="11"/>
      <c r="I1512" s="13"/>
    </row>
    <row r="1513" spans="1:9" ht="47.25" outlineLevel="2" x14ac:dyDescent="0.25">
      <c r="A1513" s="74" t="str">
        <f>"18.2."&amp;ROW(A1)&amp;"."</f>
        <v>18.2.1.</v>
      </c>
      <c r="B1513" s="50" t="s">
        <v>1324</v>
      </c>
      <c r="C1513" s="16" t="s">
        <v>1325</v>
      </c>
      <c r="D1513" s="16" t="s">
        <v>3097</v>
      </c>
      <c r="E1513" s="16"/>
      <c r="F1513" s="19"/>
      <c r="G1513" s="11"/>
      <c r="H1513" s="17">
        <v>1</v>
      </c>
      <c r="I1513" s="13"/>
    </row>
    <row r="1514" spans="1:9" ht="47.25" outlineLevel="2" x14ac:dyDescent="0.25">
      <c r="A1514" s="74" t="str">
        <f>"18.2."&amp;ROW(A2)&amp;"."</f>
        <v>18.2.2.</v>
      </c>
      <c r="B1514" s="50" t="s">
        <v>1326</v>
      </c>
      <c r="C1514" s="16" t="s">
        <v>1327</v>
      </c>
      <c r="D1514" s="16" t="s">
        <v>3097</v>
      </c>
      <c r="E1514" s="16"/>
      <c r="F1514" s="19"/>
      <c r="G1514" s="11"/>
      <c r="H1514" s="17">
        <v>1</v>
      </c>
      <c r="I1514" s="13"/>
    </row>
    <row r="1515" spans="1:9" ht="47.25" outlineLevel="2" x14ac:dyDescent="0.25">
      <c r="A1515" s="74" t="str">
        <f>"18.2."&amp;ROW(A3)&amp;"."</f>
        <v>18.2.3.</v>
      </c>
      <c r="B1515" s="50" t="s">
        <v>111</v>
      </c>
      <c r="C1515" s="16" t="s">
        <v>1328</v>
      </c>
      <c r="D1515" s="16" t="s">
        <v>3097</v>
      </c>
      <c r="E1515" s="16"/>
      <c r="F1515" s="19"/>
      <c r="G1515" s="11"/>
      <c r="H1515" s="17">
        <v>1</v>
      </c>
      <c r="I1515" s="13"/>
    </row>
    <row r="1516" spans="1:9" ht="47.25" outlineLevel="2" x14ac:dyDescent="0.25">
      <c r="A1516" s="74" t="str">
        <f>"18.2."&amp;ROW(A4)&amp;"."</f>
        <v>18.2.4.</v>
      </c>
      <c r="B1516" s="50" t="s">
        <v>1329</v>
      </c>
      <c r="C1516" s="16" t="s">
        <v>1330</v>
      </c>
      <c r="D1516" s="16" t="s">
        <v>3097</v>
      </c>
      <c r="E1516" s="16"/>
      <c r="F1516" s="19"/>
      <c r="G1516" s="11"/>
      <c r="H1516" s="17">
        <v>1</v>
      </c>
      <c r="I1516" s="13"/>
    </row>
    <row r="1517" spans="1:9" ht="47.25" outlineLevel="2" x14ac:dyDescent="0.25">
      <c r="A1517" s="74" t="str">
        <f>"18.2."&amp;ROW(A5)&amp;"."</f>
        <v>18.2.5.</v>
      </c>
      <c r="B1517" s="50" t="s">
        <v>1331</v>
      </c>
      <c r="C1517" s="16" t="s">
        <v>1332</v>
      </c>
      <c r="D1517" s="16" t="s">
        <v>3097</v>
      </c>
      <c r="E1517" s="16"/>
      <c r="F1517" s="19"/>
      <c r="G1517" s="11"/>
      <c r="H1517" s="17">
        <v>1</v>
      </c>
      <c r="I1517" s="13"/>
    </row>
    <row r="1518" spans="1:9" ht="47.25" outlineLevel="2" x14ac:dyDescent="0.25">
      <c r="A1518" s="74" t="str">
        <f t="shared" ref="A1518:A1534" si="72">"18.2."&amp;ROW(A8)&amp;"."</f>
        <v>18.2.8.</v>
      </c>
      <c r="B1518" s="50" t="s">
        <v>1333</v>
      </c>
      <c r="C1518" s="16" t="s">
        <v>1334</v>
      </c>
      <c r="D1518" s="16" t="s">
        <v>3097</v>
      </c>
      <c r="E1518" s="16"/>
      <c r="F1518" s="19"/>
      <c r="G1518" s="11"/>
      <c r="H1518" s="17">
        <v>1</v>
      </c>
      <c r="I1518" s="13"/>
    </row>
    <row r="1519" spans="1:9" ht="47.25" outlineLevel="2" x14ac:dyDescent="0.25">
      <c r="A1519" s="74" t="str">
        <f t="shared" si="72"/>
        <v>18.2.9.</v>
      </c>
      <c r="B1519" s="50" t="s">
        <v>1333</v>
      </c>
      <c r="C1519" s="16" t="s">
        <v>1335</v>
      </c>
      <c r="D1519" s="16" t="s">
        <v>3097</v>
      </c>
      <c r="E1519" s="16"/>
      <c r="F1519" s="19"/>
      <c r="G1519" s="11"/>
      <c r="H1519" s="17">
        <v>1</v>
      </c>
      <c r="I1519" s="13"/>
    </row>
    <row r="1520" spans="1:9" ht="47.25" outlineLevel="2" x14ac:dyDescent="0.25">
      <c r="A1520" s="74" t="str">
        <f t="shared" si="72"/>
        <v>18.2.10.</v>
      </c>
      <c r="B1520" s="50" t="s">
        <v>3430</v>
      </c>
      <c r="C1520" s="16" t="s">
        <v>1336</v>
      </c>
      <c r="D1520" s="16" t="s">
        <v>3097</v>
      </c>
      <c r="E1520" s="16"/>
      <c r="F1520" s="19"/>
      <c r="G1520" s="11"/>
      <c r="H1520" s="17">
        <v>1</v>
      </c>
      <c r="I1520" s="13"/>
    </row>
    <row r="1521" spans="1:9" ht="47.25" outlineLevel="2" x14ac:dyDescent="0.25">
      <c r="A1521" s="74" t="str">
        <f t="shared" si="72"/>
        <v>18.2.11.</v>
      </c>
      <c r="B1521" s="50" t="s">
        <v>3430</v>
      </c>
      <c r="C1521" s="16" t="s">
        <v>1337</v>
      </c>
      <c r="D1521" s="16" t="s">
        <v>3097</v>
      </c>
      <c r="E1521" s="16"/>
      <c r="F1521" s="19"/>
      <c r="G1521" s="11"/>
      <c r="H1521" s="17">
        <v>1</v>
      </c>
      <c r="I1521" s="13"/>
    </row>
    <row r="1522" spans="1:9" ht="47.25" outlineLevel="2" x14ac:dyDescent="0.25">
      <c r="A1522" s="74" t="str">
        <f t="shared" si="72"/>
        <v>18.2.12.</v>
      </c>
      <c r="B1522" s="50" t="s">
        <v>1338</v>
      </c>
      <c r="C1522" s="16" t="s">
        <v>1339</v>
      </c>
      <c r="D1522" s="16" t="s">
        <v>3097</v>
      </c>
      <c r="E1522" s="16"/>
      <c r="F1522" s="19"/>
      <c r="G1522" s="11"/>
      <c r="H1522" s="17">
        <v>1</v>
      </c>
      <c r="I1522" s="13"/>
    </row>
    <row r="1523" spans="1:9" ht="47.25" outlineLevel="2" x14ac:dyDescent="0.25">
      <c r="A1523" s="74" t="str">
        <f t="shared" si="72"/>
        <v>18.2.13.</v>
      </c>
      <c r="B1523" s="50" t="s">
        <v>3429</v>
      </c>
      <c r="C1523" s="16" t="s">
        <v>1340</v>
      </c>
      <c r="D1523" s="16" t="s">
        <v>3097</v>
      </c>
      <c r="E1523" s="16"/>
      <c r="F1523" s="17">
        <v>12148.85</v>
      </c>
      <c r="G1523" s="11"/>
      <c r="H1523" s="17">
        <v>1</v>
      </c>
      <c r="I1523" s="13"/>
    </row>
    <row r="1524" spans="1:9" ht="47.25" outlineLevel="2" x14ac:dyDescent="0.25">
      <c r="A1524" s="74" t="str">
        <f t="shared" si="72"/>
        <v>18.2.14.</v>
      </c>
      <c r="B1524" s="50" t="s">
        <v>3428</v>
      </c>
      <c r="C1524" s="16" t="s">
        <v>1341</v>
      </c>
      <c r="D1524" s="16" t="s">
        <v>3097</v>
      </c>
      <c r="E1524" s="16"/>
      <c r="F1524" s="17">
        <v>56572.52</v>
      </c>
      <c r="G1524" s="11"/>
      <c r="H1524" s="17">
        <v>1</v>
      </c>
      <c r="I1524" s="13"/>
    </row>
    <row r="1525" spans="1:9" ht="47.25" outlineLevel="2" x14ac:dyDescent="0.25">
      <c r="A1525" s="74" t="str">
        <f t="shared" si="72"/>
        <v>18.2.15.</v>
      </c>
      <c r="B1525" s="50" t="s">
        <v>3594</v>
      </c>
      <c r="C1525" s="16" t="s">
        <v>1342</v>
      </c>
      <c r="D1525" s="16" t="s">
        <v>3097</v>
      </c>
      <c r="E1525" s="16"/>
      <c r="F1525" s="17">
        <v>88553.05</v>
      </c>
      <c r="G1525" s="11"/>
      <c r="H1525" s="17">
        <v>1</v>
      </c>
      <c r="I1525" s="13"/>
    </row>
    <row r="1526" spans="1:9" ht="47.25" outlineLevel="2" x14ac:dyDescent="0.25">
      <c r="A1526" s="74" t="str">
        <f t="shared" si="72"/>
        <v>18.2.16.</v>
      </c>
      <c r="B1526" s="50" t="s">
        <v>3427</v>
      </c>
      <c r="C1526" s="16" t="s">
        <v>1343</v>
      </c>
      <c r="D1526" s="16" t="s">
        <v>3097</v>
      </c>
      <c r="E1526" s="16"/>
      <c r="F1526" s="17">
        <v>19814.11</v>
      </c>
      <c r="G1526" s="11"/>
      <c r="H1526" s="17">
        <v>1</v>
      </c>
      <c r="I1526" s="13"/>
    </row>
    <row r="1527" spans="1:9" ht="47.25" outlineLevel="2" x14ac:dyDescent="0.25">
      <c r="A1527" s="74" t="str">
        <f t="shared" si="72"/>
        <v>18.2.17.</v>
      </c>
      <c r="B1527" s="50" t="s">
        <v>1344</v>
      </c>
      <c r="C1527" s="16" t="s">
        <v>1345</v>
      </c>
      <c r="D1527" s="16" t="s">
        <v>3097</v>
      </c>
      <c r="E1527" s="16"/>
      <c r="F1527" s="19"/>
      <c r="G1527" s="11"/>
      <c r="H1527" s="17">
        <v>1</v>
      </c>
      <c r="I1527" s="13"/>
    </row>
    <row r="1528" spans="1:9" ht="47.25" outlineLevel="2" x14ac:dyDescent="0.25">
      <c r="A1528" s="74" t="str">
        <f t="shared" si="72"/>
        <v>18.2.18.</v>
      </c>
      <c r="B1528" s="50" t="s">
        <v>1346</v>
      </c>
      <c r="C1528" s="16" t="s">
        <v>1347</v>
      </c>
      <c r="D1528" s="16" t="s">
        <v>3097</v>
      </c>
      <c r="E1528" s="16"/>
      <c r="F1528" s="19"/>
      <c r="G1528" s="11"/>
      <c r="H1528" s="17">
        <v>1</v>
      </c>
      <c r="I1528" s="13"/>
    </row>
    <row r="1529" spans="1:9" ht="47.25" outlineLevel="2" x14ac:dyDescent="0.25">
      <c r="A1529" s="74" t="str">
        <f t="shared" si="72"/>
        <v>18.2.19.</v>
      </c>
      <c r="B1529" s="50" t="s">
        <v>1348</v>
      </c>
      <c r="C1529" s="16" t="s">
        <v>1349</v>
      </c>
      <c r="D1529" s="16" t="s">
        <v>3097</v>
      </c>
      <c r="E1529" s="16"/>
      <c r="F1529" s="19"/>
      <c r="G1529" s="11"/>
      <c r="H1529" s="17">
        <v>1</v>
      </c>
      <c r="I1529" s="13"/>
    </row>
    <row r="1530" spans="1:9" ht="47.25" outlineLevel="2" x14ac:dyDescent="0.25">
      <c r="A1530" s="74" t="str">
        <f t="shared" si="72"/>
        <v>18.2.20.</v>
      </c>
      <c r="B1530" s="50" t="s">
        <v>1350</v>
      </c>
      <c r="C1530" s="16" t="s">
        <v>1351</v>
      </c>
      <c r="D1530" s="16" t="s">
        <v>3097</v>
      </c>
      <c r="E1530" s="16"/>
      <c r="F1530" s="19"/>
      <c r="G1530" s="11"/>
      <c r="H1530" s="17">
        <v>1</v>
      </c>
      <c r="I1530" s="13"/>
    </row>
    <row r="1531" spans="1:9" ht="47.25" outlineLevel="2" x14ac:dyDescent="0.25">
      <c r="A1531" s="74" t="str">
        <f t="shared" si="72"/>
        <v>18.2.21.</v>
      </c>
      <c r="B1531" s="50" t="s">
        <v>1352</v>
      </c>
      <c r="C1531" s="16" t="s">
        <v>1353</v>
      </c>
      <c r="D1531" s="16" t="s">
        <v>3097</v>
      </c>
      <c r="E1531" s="16"/>
      <c r="F1531" s="19"/>
      <c r="G1531" s="11"/>
      <c r="H1531" s="17">
        <v>1</v>
      </c>
      <c r="I1531" s="13"/>
    </row>
    <row r="1532" spans="1:9" ht="47.25" outlineLevel="2" x14ac:dyDescent="0.25">
      <c r="A1532" s="74" t="str">
        <f t="shared" si="72"/>
        <v>18.2.22.</v>
      </c>
      <c r="B1532" s="50" t="s">
        <v>1354</v>
      </c>
      <c r="C1532" s="16" t="s">
        <v>1355</v>
      </c>
      <c r="D1532" s="16" t="s">
        <v>3097</v>
      </c>
      <c r="E1532" s="16"/>
      <c r="F1532" s="19"/>
      <c r="G1532" s="11"/>
      <c r="H1532" s="17">
        <v>1</v>
      </c>
      <c r="I1532" s="13"/>
    </row>
    <row r="1533" spans="1:9" ht="47.25" outlineLevel="2" x14ac:dyDescent="0.25">
      <c r="A1533" s="74" t="str">
        <f t="shared" si="72"/>
        <v>18.2.23.</v>
      </c>
      <c r="B1533" s="50" t="s">
        <v>1356</v>
      </c>
      <c r="C1533" s="16" t="s">
        <v>1357</v>
      </c>
      <c r="D1533" s="16" t="s">
        <v>3097</v>
      </c>
      <c r="E1533" s="16"/>
      <c r="F1533" s="19"/>
      <c r="G1533" s="11"/>
      <c r="H1533" s="17">
        <v>1</v>
      </c>
      <c r="I1533" s="13"/>
    </row>
    <row r="1534" spans="1:9" ht="47.25" outlineLevel="2" x14ac:dyDescent="0.25">
      <c r="A1534" s="74" t="str">
        <f t="shared" si="72"/>
        <v>18.2.24.</v>
      </c>
      <c r="B1534" s="50" t="s">
        <v>1358</v>
      </c>
      <c r="C1534" s="16" t="s">
        <v>1359</v>
      </c>
      <c r="D1534" s="16" t="s">
        <v>3097</v>
      </c>
      <c r="E1534" s="16"/>
      <c r="F1534" s="19"/>
      <c r="G1534" s="11"/>
      <c r="H1534" s="17">
        <v>1</v>
      </c>
      <c r="I1534" s="13"/>
    </row>
    <row r="1535" spans="1:9" ht="15.75" outlineLevel="1" x14ac:dyDescent="0.25">
      <c r="A1535" s="74" t="s">
        <v>3687</v>
      </c>
      <c r="B1535" s="49" t="s">
        <v>104</v>
      </c>
      <c r="C1535" s="14"/>
      <c r="D1535" s="14"/>
      <c r="E1535" s="14"/>
      <c r="F1535" s="18"/>
      <c r="G1535" s="11"/>
      <c r="I1535" s="13"/>
    </row>
    <row r="1536" spans="1:9" ht="47.25" outlineLevel="2" x14ac:dyDescent="0.25">
      <c r="A1536" s="74" t="str">
        <f>"18.3."&amp;ROW(A1)&amp;"."</f>
        <v>18.3.1.</v>
      </c>
      <c r="B1536" s="50" t="s">
        <v>1360</v>
      </c>
      <c r="C1536" s="16">
        <v>644</v>
      </c>
      <c r="D1536" s="16" t="s">
        <v>3097</v>
      </c>
      <c r="E1536" s="16"/>
      <c r="F1536" s="19"/>
      <c r="G1536" s="11"/>
      <c r="H1536" s="17">
        <v>1</v>
      </c>
      <c r="I1536" s="13"/>
    </row>
    <row r="1537" spans="1:9" ht="47.25" outlineLevel="2" x14ac:dyDescent="0.25">
      <c r="A1537" s="74" t="str">
        <f>"18.3."&amp;ROW(A2)&amp;"."</f>
        <v>18.3.2.</v>
      </c>
      <c r="B1537" s="50" t="s">
        <v>1361</v>
      </c>
      <c r="C1537" s="16" t="s">
        <v>1362</v>
      </c>
      <c r="D1537" s="16" t="s">
        <v>3097</v>
      </c>
      <c r="E1537" s="16"/>
      <c r="F1537" s="19"/>
      <c r="G1537" s="11"/>
      <c r="H1537" s="17">
        <v>1</v>
      </c>
      <c r="I1537" s="13"/>
    </row>
    <row r="1538" spans="1:9" ht="15.75" outlineLevel="1" x14ac:dyDescent="0.25">
      <c r="A1538" s="74" t="s">
        <v>3688</v>
      </c>
      <c r="B1538" s="49" t="s">
        <v>58</v>
      </c>
      <c r="C1538" s="14"/>
      <c r="D1538" s="14"/>
      <c r="E1538" s="14"/>
      <c r="F1538" s="15">
        <v>180204.35</v>
      </c>
      <c r="G1538" s="11"/>
      <c r="I1538" s="13"/>
    </row>
    <row r="1539" spans="1:9" ht="47.25" outlineLevel="2" x14ac:dyDescent="0.25">
      <c r="A1539" s="74" t="str">
        <f>"18.4."&amp;ROW(A1)&amp;"."</f>
        <v>18.4.1.</v>
      </c>
      <c r="B1539" s="50" t="s">
        <v>1363</v>
      </c>
      <c r="C1539" s="16" t="s">
        <v>1364</v>
      </c>
      <c r="D1539" s="16" t="s">
        <v>3097</v>
      </c>
      <c r="E1539" s="16"/>
      <c r="F1539" s="19"/>
      <c r="G1539" s="11"/>
      <c r="H1539" s="17">
        <v>1</v>
      </c>
      <c r="I1539" s="13"/>
    </row>
    <row r="1540" spans="1:9" ht="47.25" outlineLevel="2" x14ac:dyDescent="0.25">
      <c r="A1540" s="74" t="str">
        <f>"18.4."&amp;ROW(A2)&amp;"."</f>
        <v>18.4.2.</v>
      </c>
      <c r="B1540" s="50" t="s">
        <v>3300</v>
      </c>
      <c r="C1540" s="16" t="s">
        <v>1365</v>
      </c>
      <c r="D1540" s="16" t="s">
        <v>3097</v>
      </c>
      <c r="E1540" s="16"/>
      <c r="F1540" s="17">
        <v>180204.35</v>
      </c>
      <c r="G1540" s="77" t="s">
        <v>1323</v>
      </c>
      <c r="H1540" s="17">
        <v>1</v>
      </c>
      <c r="I1540" s="13"/>
    </row>
    <row r="1541" spans="1:9" ht="47.25" outlineLevel="2" x14ac:dyDescent="0.25">
      <c r="A1541" s="74" t="str">
        <f>"18.4."&amp;ROW(A3)&amp;"."</f>
        <v>18.4.3.</v>
      </c>
      <c r="B1541" s="50" t="s">
        <v>3431</v>
      </c>
      <c r="C1541" s="16" t="s">
        <v>1366</v>
      </c>
      <c r="D1541" s="16" t="s">
        <v>3097</v>
      </c>
      <c r="E1541" s="16"/>
      <c r="F1541" s="19"/>
      <c r="G1541" s="11"/>
      <c r="H1541" s="17">
        <v>1</v>
      </c>
      <c r="I1541" s="13"/>
    </row>
    <row r="1542" spans="1:9" ht="47.25" outlineLevel="2" x14ac:dyDescent="0.25">
      <c r="A1542" s="74" t="str">
        <f>"18.4."&amp;ROW(A4)&amp;"."</f>
        <v>18.4.4.</v>
      </c>
      <c r="B1542" s="50" t="s">
        <v>1367</v>
      </c>
      <c r="C1542" s="16" t="s">
        <v>1368</v>
      </c>
      <c r="D1542" s="16" t="s">
        <v>3097</v>
      </c>
      <c r="E1542" s="16"/>
      <c r="F1542" s="19"/>
      <c r="G1542" s="11"/>
      <c r="H1542" s="17">
        <v>1</v>
      </c>
      <c r="I1542" s="13"/>
    </row>
    <row r="1543" spans="1:9" ht="47.25" outlineLevel="2" x14ac:dyDescent="0.25">
      <c r="A1543" s="74" t="str">
        <f>"18.4."&amp;ROW(A5)&amp;"."</f>
        <v>18.4.5.</v>
      </c>
      <c r="B1543" s="50" t="s">
        <v>1369</v>
      </c>
      <c r="C1543" s="16" t="s">
        <v>1370</v>
      </c>
      <c r="D1543" s="16" t="s">
        <v>3097</v>
      </c>
      <c r="E1543" s="16"/>
      <c r="F1543" s="19"/>
      <c r="G1543" s="11"/>
      <c r="H1543" s="17">
        <v>1</v>
      </c>
      <c r="I1543" s="13"/>
    </row>
    <row r="1544" spans="1:9" ht="31.5" outlineLevel="1" x14ac:dyDescent="0.25">
      <c r="A1544" s="74" t="s">
        <v>3689</v>
      </c>
      <c r="B1544" s="49" t="s">
        <v>3082</v>
      </c>
      <c r="C1544" s="14"/>
      <c r="D1544" s="14"/>
      <c r="E1544" s="14"/>
      <c r="F1544" s="14"/>
      <c r="G1544" s="11"/>
      <c r="I1544" s="13"/>
    </row>
    <row r="1545" spans="1:9" ht="47.25" outlineLevel="2" x14ac:dyDescent="0.25">
      <c r="A1545" s="74" t="str">
        <f>"18.5."&amp;ROW(A1)&amp;"."</f>
        <v>18.5.1.</v>
      </c>
      <c r="B1545" s="50" t="s">
        <v>2223</v>
      </c>
      <c r="C1545" s="16" t="s">
        <v>2224</v>
      </c>
      <c r="D1545" s="16" t="s">
        <v>3097</v>
      </c>
      <c r="E1545" s="16" t="s">
        <v>3278</v>
      </c>
      <c r="F1545" s="19"/>
      <c r="G1545" s="11"/>
      <c r="H1545" s="17">
        <v>4</v>
      </c>
      <c r="I1545" s="13"/>
    </row>
    <row r="1546" spans="1:9" ht="47.25" outlineLevel="2" x14ac:dyDescent="0.25">
      <c r="A1546" s="74" t="str">
        <f>"18.5."&amp;ROW(A2)&amp;"."</f>
        <v>18.5.2.</v>
      </c>
      <c r="B1546" s="50" t="s">
        <v>1762</v>
      </c>
      <c r="C1546" s="16" t="s">
        <v>1763</v>
      </c>
      <c r="D1546" s="16" t="s">
        <v>3097</v>
      </c>
      <c r="E1546" s="16" t="s">
        <v>3278</v>
      </c>
      <c r="F1546" s="19"/>
      <c r="G1546" s="11"/>
      <c r="H1546" s="17">
        <v>2</v>
      </c>
      <c r="I1546" s="13"/>
    </row>
    <row r="1547" spans="1:9" ht="47.25" outlineLevel="2" x14ac:dyDescent="0.25">
      <c r="A1547" s="74" t="str">
        <f>"18.5."&amp;ROW(A3)&amp;"."</f>
        <v>18.5.3.</v>
      </c>
      <c r="B1547" s="50" t="s">
        <v>1764</v>
      </c>
      <c r="C1547" s="16" t="s">
        <v>1765</v>
      </c>
      <c r="D1547" s="16" t="s">
        <v>3097</v>
      </c>
      <c r="E1547" s="16" t="s">
        <v>3278</v>
      </c>
      <c r="F1547" s="19"/>
      <c r="G1547" s="11"/>
      <c r="H1547" s="17">
        <v>1</v>
      </c>
      <c r="I1547" s="13"/>
    </row>
    <row r="1548" spans="1:9" ht="47.25" outlineLevel="2" x14ac:dyDescent="0.25">
      <c r="A1548" s="74" t="str">
        <f>"18.5."&amp;ROW(A4)&amp;"."</f>
        <v>18.5.4.</v>
      </c>
      <c r="B1548" s="50" t="s">
        <v>2697</v>
      </c>
      <c r="C1548" s="16" t="s">
        <v>2698</v>
      </c>
      <c r="D1548" s="16" t="s">
        <v>3097</v>
      </c>
      <c r="E1548" s="16" t="s">
        <v>3278</v>
      </c>
      <c r="F1548" s="19"/>
      <c r="G1548" s="11"/>
      <c r="H1548" s="17">
        <v>10</v>
      </c>
      <c r="I1548" s="13"/>
    </row>
    <row r="1549" spans="1:9" ht="47.25" outlineLevel="2" x14ac:dyDescent="0.25">
      <c r="A1549" s="74" t="str">
        <f>"18.5."&amp;ROW(A5)&amp;"."</f>
        <v>18.5.5.</v>
      </c>
      <c r="B1549" s="50" t="s">
        <v>2699</v>
      </c>
      <c r="C1549" s="16" t="s">
        <v>2700</v>
      </c>
      <c r="D1549" s="16" t="s">
        <v>3097</v>
      </c>
      <c r="E1549" s="16" t="s">
        <v>3278</v>
      </c>
      <c r="F1549" s="19"/>
      <c r="G1549" s="11"/>
      <c r="H1549" s="17">
        <v>1</v>
      </c>
      <c r="I1549" s="13"/>
    </row>
    <row r="1550" spans="1:9" ht="47.25" outlineLevel="2" x14ac:dyDescent="0.25">
      <c r="A1550" s="74" t="str">
        <f t="shared" ref="A1550:A1558" si="73">"18.5."&amp;ROW(A8)&amp;"."</f>
        <v>18.5.8.</v>
      </c>
      <c r="B1550" s="50" t="s">
        <v>2701</v>
      </c>
      <c r="C1550" s="16" t="s">
        <v>2702</v>
      </c>
      <c r="D1550" s="16" t="s">
        <v>3097</v>
      </c>
      <c r="E1550" s="16" t="s">
        <v>3278</v>
      </c>
      <c r="F1550" s="19"/>
      <c r="G1550" s="11"/>
      <c r="H1550" s="17">
        <v>1</v>
      </c>
      <c r="I1550" s="13"/>
    </row>
    <row r="1551" spans="1:9" ht="47.25" outlineLevel="2" x14ac:dyDescent="0.25">
      <c r="A1551" s="74" t="str">
        <f t="shared" si="73"/>
        <v>18.5.9.</v>
      </c>
      <c r="B1551" s="50" t="s">
        <v>2703</v>
      </c>
      <c r="C1551" s="16" t="s">
        <v>2704</v>
      </c>
      <c r="D1551" s="16" t="s">
        <v>3097</v>
      </c>
      <c r="E1551" s="16" t="s">
        <v>3278</v>
      </c>
      <c r="F1551" s="19"/>
      <c r="G1551" s="11"/>
      <c r="H1551" s="17">
        <v>1</v>
      </c>
      <c r="I1551" s="13"/>
    </row>
    <row r="1552" spans="1:9" ht="47.25" outlineLevel="2" x14ac:dyDescent="0.25">
      <c r="A1552" s="74" t="str">
        <f t="shared" si="73"/>
        <v>18.5.10.</v>
      </c>
      <c r="B1552" s="50" t="s">
        <v>2705</v>
      </c>
      <c r="C1552" s="16" t="s">
        <v>2706</v>
      </c>
      <c r="D1552" s="16" t="s">
        <v>3097</v>
      </c>
      <c r="E1552" s="16" t="s">
        <v>3278</v>
      </c>
      <c r="F1552" s="19"/>
      <c r="G1552" s="11"/>
      <c r="H1552" s="17">
        <v>2</v>
      </c>
      <c r="I1552" s="13"/>
    </row>
    <row r="1553" spans="1:9" ht="47.25" outlineLevel="2" x14ac:dyDescent="0.25">
      <c r="A1553" s="74" t="str">
        <f t="shared" si="73"/>
        <v>18.5.11.</v>
      </c>
      <c r="B1553" s="50" t="s">
        <v>1703</v>
      </c>
      <c r="C1553" s="16" t="s">
        <v>1704</v>
      </c>
      <c r="D1553" s="16" t="s">
        <v>3097</v>
      </c>
      <c r="E1553" s="16" t="s">
        <v>3278</v>
      </c>
      <c r="F1553" s="19"/>
      <c r="G1553" s="11"/>
      <c r="H1553" s="17">
        <v>1</v>
      </c>
      <c r="I1553" s="13"/>
    </row>
    <row r="1554" spans="1:9" ht="47.25" outlineLevel="2" x14ac:dyDescent="0.25">
      <c r="A1554" s="74" t="str">
        <f t="shared" si="73"/>
        <v>18.5.12.</v>
      </c>
      <c r="B1554" s="50" t="s">
        <v>1705</v>
      </c>
      <c r="C1554" s="16" t="s">
        <v>1706</v>
      </c>
      <c r="D1554" s="16" t="s">
        <v>3097</v>
      </c>
      <c r="E1554" s="16" t="s">
        <v>3278</v>
      </c>
      <c r="F1554" s="19"/>
      <c r="G1554" s="11"/>
      <c r="H1554" s="17">
        <v>1</v>
      </c>
      <c r="I1554" s="13"/>
    </row>
    <row r="1555" spans="1:9" ht="47.25" outlineLevel="2" x14ac:dyDescent="0.25">
      <c r="A1555" s="74" t="str">
        <f t="shared" si="73"/>
        <v>18.5.13.</v>
      </c>
      <c r="B1555" s="50" t="s">
        <v>1707</v>
      </c>
      <c r="C1555" s="16" t="s">
        <v>1708</v>
      </c>
      <c r="D1555" s="16" t="s">
        <v>3097</v>
      </c>
      <c r="E1555" s="16" t="s">
        <v>3278</v>
      </c>
      <c r="F1555" s="19"/>
      <c r="G1555" s="11"/>
      <c r="H1555" s="17">
        <v>1</v>
      </c>
      <c r="I1555" s="13"/>
    </row>
    <row r="1556" spans="1:9" ht="47.25" outlineLevel="2" x14ac:dyDescent="0.25">
      <c r="A1556" s="74" t="str">
        <f t="shared" si="73"/>
        <v>18.5.14.</v>
      </c>
      <c r="B1556" s="50" t="s">
        <v>2707</v>
      </c>
      <c r="C1556" s="16" t="s">
        <v>2708</v>
      </c>
      <c r="D1556" s="16" t="s">
        <v>3097</v>
      </c>
      <c r="E1556" s="16" t="s">
        <v>3278</v>
      </c>
      <c r="F1556" s="19"/>
      <c r="G1556" s="11"/>
      <c r="H1556" s="17">
        <v>1</v>
      </c>
      <c r="I1556" s="13"/>
    </row>
    <row r="1557" spans="1:9" ht="47.25" outlineLevel="2" x14ac:dyDescent="0.25">
      <c r="A1557" s="74" t="str">
        <f t="shared" si="73"/>
        <v>18.5.15.</v>
      </c>
      <c r="B1557" s="50" t="s">
        <v>3432</v>
      </c>
      <c r="C1557" s="16" t="s">
        <v>2709</v>
      </c>
      <c r="D1557" s="16" t="s">
        <v>3097</v>
      </c>
      <c r="E1557" s="16"/>
      <c r="F1557" s="19"/>
      <c r="G1557" s="11"/>
      <c r="H1557" s="17">
        <v>1</v>
      </c>
      <c r="I1557" s="13"/>
    </row>
    <row r="1558" spans="1:9" ht="47.25" outlineLevel="2" x14ac:dyDescent="0.25">
      <c r="A1558" s="74" t="str">
        <f t="shared" si="73"/>
        <v>18.5.16.</v>
      </c>
      <c r="B1558" s="50" t="s">
        <v>2710</v>
      </c>
      <c r="C1558" s="16" t="s">
        <v>2711</v>
      </c>
      <c r="D1558" s="16" t="s">
        <v>3097</v>
      </c>
      <c r="E1558" s="16" t="s">
        <v>3278</v>
      </c>
      <c r="F1558" s="19"/>
      <c r="G1558" s="11"/>
      <c r="H1558" s="17">
        <v>4</v>
      </c>
      <c r="I1558" s="13"/>
    </row>
    <row r="1559" spans="1:9" ht="47.25" outlineLevel="2" x14ac:dyDescent="0.25">
      <c r="A1559" s="74" t="str">
        <f t="shared" ref="A1559:A1591" si="74">"18.5."&amp;ROW(A17)&amp;"."</f>
        <v>18.5.17.</v>
      </c>
      <c r="B1559" s="50" t="s">
        <v>3433</v>
      </c>
      <c r="C1559" s="16" t="s">
        <v>2712</v>
      </c>
      <c r="D1559" s="16" t="s">
        <v>3097</v>
      </c>
      <c r="E1559" s="16" t="s">
        <v>3278</v>
      </c>
      <c r="F1559" s="19"/>
      <c r="G1559" s="11"/>
      <c r="H1559" s="17">
        <v>1</v>
      </c>
      <c r="I1559" s="13"/>
    </row>
    <row r="1560" spans="1:9" ht="47.25" outlineLevel="2" x14ac:dyDescent="0.25">
      <c r="A1560" s="74" t="str">
        <f t="shared" si="74"/>
        <v>18.5.18.</v>
      </c>
      <c r="B1560" s="50" t="s">
        <v>2713</v>
      </c>
      <c r="C1560" s="16" t="s">
        <v>2714</v>
      </c>
      <c r="D1560" s="16" t="s">
        <v>3097</v>
      </c>
      <c r="E1560" s="16" t="s">
        <v>3278</v>
      </c>
      <c r="F1560" s="19"/>
      <c r="G1560" s="11"/>
      <c r="H1560" s="17">
        <v>1</v>
      </c>
      <c r="I1560" s="13"/>
    </row>
    <row r="1561" spans="1:9" ht="47.25" outlineLevel="2" x14ac:dyDescent="0.25">
      <c r="A1561" s="74" t="str">
        <f t="shared" si="74"/>
        <v>18.5.19.</v>
      </c>
      <c r="B1561" s="50" t="s">
        <v>2715</v>
      </c>
      <c r="C1561" s="16" t="s">
        <v>2716</v>
      </c>
      <c r="D1561" s="16" t="s">
        <v>3097</v>
      </c>
      <c r="E1561" s="16" t="s">
        <v>3278</v>
      </c>
      <c r="F1561" s="19"/>
      <c r="G1561" s="11"/>
      <c r="H1561" s="17">
        <v>1</v>
      </c>
      <c r="I1561" s="13"/>
    </row>
    <row r="1562" spans="1:9" ht="47.25" outlineLevel="2" x14ac:dyDescent="0.25">
      <c r="A1562" s="74" t="str">
        <f t="shared" si="74"/>
        <v>18.5.20.</v>
      </c>
      <c r="B1562" s="50" t="s">
        <v>2717</v>
      </c>
      <c r="C1562" s="16" t="s">
        <v>2718</v>
      </c>
      <c r="D1562" s="16" t="s">
        <v>3097</v>
      </c>
      <c r="E1562" s="16"/>
      <c r="F1562" s="19"/>
      <c r="G1562" s="11"/>
      <c r="H1562" s="17">
        <v>1</v>
      </c>
      <c r="I1562" s="13"/>
    </row>
    <row r="1563" spans="1:9" ht="47.25" outlineLevel="2" x14ac:dyDescent="0.25">
      <c r="A1563" s="74" t="str">
        <f t="shared" si="74"/>
        <v>18.5.21.</v>
      </c>
      <c r="B1563" s="50" t="s">
        <v>2719</v>
      </c>
      <c r="C1563" s="16" t="s">
        <v>2720</v>
      </c>
      <c r="D1563" s="16" t="s">
        <v>3097</v>
      </c>
      <c r="E1563" s="16" t="s">
        <v>3278</v>
      </c>
      <c r="F1563" s="19"/>
      <c r="G1563" s="11"/>
      <c r="H1563" s="17">
        <v>1</v>
      </c>
      <c r="I1563" s="13"/>
    </row>
    <row r="1564" spans="1:9" ht="47.25" outlineLevel="2" x14ac:dyDescent="0.25">
      <c r="A1564" s="74" t="str">
        <f t="shared" si="74"/>
        <v>18.5.22.</v>
      </c>
      <c r="B1564" s="50" t="s">
        <v>2721</v>
      </c>
      <c r="C1564" s="16" t="s">
        <v>2722</v>
      </c>
      <c r="D1564" s="16" t="s">
        <v>3097</v>
      </c>
      <c r="E1564" s="16" t="s">
        <v>3278</v>
      </c>
      <c r="F1564" s="19"/>
      <c r="G1564" s="11"/>
      <c r="H1564" s="17">
        <v>1</v>
      </c>
      <c r="I1564" s="13"/>
    </row>
    <row r="1565" spans="1:9" ht="47.25" outlineLevel="2" x14ac:dyDescent="0.25">
      <c r="A1565" s="74" t="str">
        <f t="shared" si="74"/>
        <v>18.5.23.</v>
      </c>
      <c r="B1565" s="50" t="s">
        <v>2723</v>
      </c>
      <c r="C1565" s="16" t="s">
        <v>2724</v>
      </c>
      <c r="D1565" s="16" t="s">
        <v>3097</v>
      </c>
      <c r="E1565" s="16" t="s">
        <v>3278</v>
      </c>
      <c r="F1565" s="19"/>
      <c r="G1565" s="11"/>
      <c r="H1565" s="17">
        <v>1</v>
      </c>
      <c r="I1565" s="13"/>
    </row>
    <row r="1566" spans="1:9" ht="47.25" outlineLevel="2" x14ac:dyDescent="0.25">
      <c r="A1566" s="74" t="str">
        <f t="shared" si="74"/>
        <v>18.5.24.</v>
      </c>
      <c r="B1566" s="50" t="s">
        <v>2725</v>
      </c>
      <c r="C1566" s="16" t="s">
        <v>2726</v>
      </c>
      <c r="D1566" s="16" t="s">
        <v>3097</v>
      </c>
      <c r="E1566" s="16" t="s">
        <v>3278</v>
      </c>
      <c r="F1566" s="19"/>
      <c r="G1566" s="11"/>
      <c r="H1566" s="17">
        <v>1</v>
      </c>
      <c r="I1566" s="13"/>
    </row>
    <row r="1567" spans="1:9" ht="47.25" outlineLevel="2" x14ac:dyDescent="0.25">
      <c r="A1567" s="74" t="str">
        <f t="shared" si="74"/>
        <v>18.5.25.</v>
      </c>
      <c r="B1567" s="50" t="s">
        <v>1719</v>
      </c>
      <c r="C1567" s="16" t="s">
        <v>1720</v>
      </c>
      <c r="D1567" s="16" t="s">
        <v>3097</v>
      </c>
      <c r="E1567" s="16" t="s">
        <v>3278</v>
      </c>
      <c r="F1567" s="19"/>
      <c r="G1567" s="11"/>
      <c r="H1567" s="17">
        <v>1</v>
      </c>
      <c r="I1567" s="13"/>
    </row>
    <row r="1568" spans="1:9" ht="47.25" outlineLevel="2" x14ac:dyDescent="0.25">
      <c r="A1568" s="74" t="str">
        <f t="shared" si="74"/>
        <v>18.5.26.</v>
      </c>
      <c r="B1568" s="50" t="s">
        <v>1721</v>
      </c>
      <c r="C1568" s="16" t="s">
        <v>1722</v>
      </c>
      <c r="D1568" s="16" t="s">
        <v>3097</v>
      </c>
      <c r="E1568" s="16" t="s">
        <v>3278</v>
      </c>
      <c r="F1568" s="19"/>
      <c r="G1568" s="11"/>
      <c r="H1568" s="17">
        <v>1</v>
      </c>
      <c r="I1568" s="13"/>
    </row>
    <row r="1569" spans="1:9" ht="47.25" outlineLevel="2" x14ac:dyDescent="0.25">
      <c r="A1569" s="74" t="str">
        <f t="shared" si="74"/>
        <v>18.5.27.</v>
      </c>
      <c r="B1569" s="50" t="s">
        <v>2727</v>
      </c>
      <c r="C1569" s="16" t="s">
        <v>2728</v>
      </c>
      <c r="D1569" s="16" t="s">
        <v>3097</v>
      </c>
      <c r="E1569" s="16" t="s">
        <v>3278</v>
      </c>
      <c r="F1569" s="19"/>
      <c r="G1569" s="11"/>
      <c r="H1569" s="17">
        <v>1</v>
      </c>
      <c r="I1569" s="13"/>
    </row>
    <row r="1570" spans="1:9" ht="47.25" outlineLevel="2" x14ac:dyDescent="0.25">
      <c r="A1570" s="74" t="str">
        <f t="shared" si="74"/>
        <v>18.5.28.</v>
      </c>
      <c r="B1570" s="50" t="s">
        <v>2729</v>
      </c>
      <c r="C1570" s="16" t="s">
        <v>2730</v>
      </c>
      <c r="D1570" s="16" t="s">
        <v>3097</v>
      </c>
      <c r="E1570" s="16" t="s">
        <v>3278</v>
      </c>
      <c r="F1570" s="19"/>
      <c r="G1570" s="11"/>
      <c r="H1570" s="17">
        <v>1</v>
      </c>
      <c r="I1570" s="13"/>
    </row>
    <row r="1571" spans="1:9" ht="47.25" outlineLevel="2" x14ac:dyDescent="0.25">
      <c r="A1571" s="74" t="str">
        <f t="shared" si="74"/>
        <v>18.5.29.</v>
      </c>
      <c r="B1571" s="50" t="s">
        <v>2731</v>
      </c>
      <c r="C1571" s="16" t="s">
        <v>2732</v>
      </c>
      <c r="D1571" s="16" t="s">
        <v>3097</v>
      </c>
      <c r="E1571" s="16" t="s">
        <v>3278</v>
      </c>
      <c r="F1571" s="19"/>
      <c r="G1571" s="11"/>
      <c r="H1571" s="17">
        <v>1</v>
      </c>
      <c r="I1571" s="13"/>
    </row>
    <row r="1572" spans="1:9" ht="47.25" outlineLevel="2" x14ac:dyDescent="0.25">
      <c r="A1572" s="74" t="str">
        <f t="shared" si="74"/>
        <v>18.5.30.</v>
      </c>
      <c r="B1572" s="50" t="s">
        <v>2733</v>
      </c>
      <c r="C1572" s="16" t="s">
        <v>2734</v>
      </c>
      <c r="D1572" s="16" t="s">
        <v>3097</v>
      </c>
      <c r="E1572" s="16" t="s">
        <v>3278</v>
      </c>
      <c r="F1572" s="19"/>
      <c r="G1572" s="11"/>
      <c r="H1572" s="17">
        <v>1</v>
      </c>
      <c r="I1572" s="13"/>
    </row>
    <row r="1573" spans="1:9" ht="47.25" outlineLevel="2" x14ac:dyDescent="0.25">
      <c r="A1573" s="74" t="str">
        <f t="shared" si="74"/>
        <v>18.5.31.</v>
      </c>
      <c r="B1573" s="50" t="s">
        <v>2735</v>
      </c>
      <c r="C1573" s="16" t="s">
        <v>2736</v>
      </c>
      <c r="D1573" s="16" t="s">
        <v>3097</v>
      </c>
      <c r="E1573" s="16" t="s">
        <v>3278</v>
      </c>
      <c r="F1573" s="19"/>
      <c r="G1573" s="11"/>
      <c r="H1573" s="17">
        <v>1</v>
      </c>
      <c r="I1573" s="13"/>
    </row>
    <row r="1574" spans="1:9" ht="47.25" outlineLevel="2" x14ac:dyDescent="0.25">
      <c r="A1574" s="74" t="str">
        <f t="shared" si="74"/>
        <v>18.5.32.</v>
      </c>
      <c r="B1574" s="50" t="s">
        <v>2737</v>
      </c>
      <c r="C1574" s="16" t="s">
        <v>2738</v>
      </c>
      <c r="D1574" s="16" t="s">
        <v>3097</v>
      </c>
      <c r="E1574" s="16" t="s">
        <v>3278</v>
      </c>
      <c r="F1574" s="19"/>
      <c r="G1574" s="11"/>
      <c r="H1574" s="17">
        <v>1</v>
      </c>
      <c r="I1574" s="13"/>
    </row>
    <row r="1575" spans="1:9" ht="47.25" outlineLevel="2" x14ac:dyDescent="0.25">
      <c r="A1575" s="74" t="str">
        <f t="shared" si="74"/>
        <v>18.5.33.</v>
      </c>
      <c r="B1575" s="50" t="s">
        <v>2739</v>
      </c>
      <c r="C1575" s="16" t="s">
        <v>2740</v>
      </c>
      <c r="D1575" s="16" t="s">
        <v>3097</v>
      </c>
      <c r="E1575" s="16" t="s">
        <v>3278</v>
      </c>
      <c r="F1575" s="19"/>
      <c r="G1575" s="11"/>
      <c r="H1575" s="17">
        <v>1</v>
      </c>
      <c r="I1575" s="13"/>
    </row>
    <row r="1576" spans="1:9" ht="47.25" outlineLevel="2" x14ac:dyDescent="0.25">
      <c r="A1576" s="74" t="str">
        <f t="shared" si="74"/>
        <v>18.5.34.</v>
      </c>
      <c r="B1576" s="50" t="s">
        <v>2741</v>
      </c>
      <c r="C1576" s="16" t="s">
        <v>2742</v>
      </c>
      <c r="D1576" s="16" t="s">
        <v>3097</v>
      </c>
      <c r="E1576" s="16" t="s">
        <v>3278</v>
      </c>
      <c r="F1576" s="19"/>
      <c r="G1576" s="11"/>
      <c r="H1576" s="17">
        <v>4</v>
      </c>
      <c r="I1576" s="13"/>
    </row>
    <row r="1577" spans="1:9" ht="47.25" outlineLevel="2" x14ac:dyDescent="0.25">
      <c r="A1577" s="74" t="str">
        <f t="shared" si="74"/>
        <v>18.5.35.</v>
      </c>
      <c r="B1577" s="50" t="s">
        <v>2743</v>
      </c>
      <c r="C1577" s="16" t="s">
        <v>2744</v>
      </c>
      <c r="D1577" s="16" t="s">
        <v>3097</v>
      </c>
      <c r="E1577" s="16" t="s">
        <v>3278</v>
      </c>
      <c r="F1577" s="19"/>
      <c r="G1577" s="11"/>
      <c r="H1577" s="17">
        <v>1</v>
      </c>
      <c r="I1577" s="13"/>
    </row>
    <row r="1578" spans="1:9" ht="47.25" outlineLevel="2" x14ac:dyDescent="0.25">
      <c r="A1578" s="74" t="str">
        <f t="shared" si="74"/>
        <v>18.5.36.</v>
      </c>
      <c r="B1578" s="50" t="s">
        <v>3434</v>
      </c>
      <c r="C1578" s="16" t="s">
        <v>2745</v>
      </c>
      <c r="D1578" s="16" t="s">
        <v>3097</v>
      </c>
      <c r="E1578" s="16" t="s">
        <v>3278</v>
      </c>
      <c r="F1578" s="19"/>
      <c r="G1578" s="11"/>
      <c r="H1578" s="17">
        <v>1</v>
      </c>
      <c r="I1578" s="13"/>
    </row>
    <row r="1579" spans="1:9" ht="47.25" outlineLevel="2" x14ac:dyDescent="0.25">
      <c r="A1579" s="74" t="str">
        <f t="shared" si="74"/>
        <v>18.5.37.</v>
      </c>
      <c r="B1579" s="50" t="s">
        <v>2746</v>
      </c>
      <c r="C1579" s="16" t="s">
        <v>2747</v>
      </c>
      <c r="D1579" s="16" t="s">
        <v>3097</v>
      </c>
      <c r="E1579" s="16" t="s">
        <v>3278</v>
      </c>
      <c r="F1579" s="19"/>
      <c r="G1579" s="11"/>
      <c r="H1579" s="17">
        <v>1</v>
      </c>
      <c r="I1579" s="13"/>
    </row>
    <row r="1580" spans="1:9" ht="47.25" outlineLevel="2" x14ac:dyDescent="0.25">
      <c r="A1580" s="74" t="str">
        <f t="shared" si="74"/>
        <v>18.5.38.</v>
      </c>
      <c r="B1580" s="50" t="s">
        <v>2748</v>
      </c>
      <c r="C1580" s="16" t="s">
        <v>2749</v>
      </c>
      <c r="D1580" s="16" t="s">
        <v>3097</v>
      </c>
      <c r="E1580" s="16" t="s">
        <v>3278</v>
      </c>
      <c r="F1580" s="19"/>
      <c r="G1580" s="11"/>
      <c r="H1580" s="17">
        <v>1</v>
      </c>
      <c r="I1580" s="13"/>
    </row>
    <row r="1581" spans="1:9" ht="47.25" outlineLevel="2" x14ac:dyDescent="0.25">
      <c r="A1581" s="74" t="str">
        <f t="shared" si="74"/>
        <v>18.5.39.</v>
      </c>
      <c r="B1581" s="50" t="s">
        <v>2750</v>
      </c>
      <c r="C1581" s="16" t="s">
        <v>2751</v>
      </c>
      <c r="D1581" s="16" t="s">
        <v>3097</v>
      </c>
      <c r="E1581" s="16" t="s">
        <v>3278</v>
      </c>
      <c r="F1581" s="19"/>
      <c r="G1581" s="11"/>
      <c r="H1581" s="17">
        <v>1</v>
      </c>
      <c r="I1581" s="13"/>
    </row>
    <row r="1582" spans="1:9" ht="47.25" outlineLevel="2" x14ac:dyDescent="0.25">
      <c r="A1582" s="74" t="str">
        <f t="shared" si="74"/>
        <v>18.5.40.</v>
      </c>
      <c r="B1582" s="50" t="s">
        <v>2752</v>
      </c>
      <c r="C1582" s="16" t="s">
        <v>2753</v>
      </c>
      <c r="D1582" s="16" t="s">
        <v>3097</v>
      </c>
      <c r="E1582" s="16" t="s">
        <v>3278</v>
      </c>
      <c r="F1582" s="19"/>
      <c r="G1582" s="11"/>
      <c r="H1582" s="17">
        <v>1</v>
      </c>
      <c r="I1582" s="13"/>
    </row>
    <row r="1583" spans="1:9" ht="47.25" outlineLevel="2" x14ac:dyDescent="0.25">
      <c r="A1583" s="74" t="str">
        <f t="shared" si="74"/>
        <v>18.5.41.</v>
      </c>
      <c r="B1583" s="50" t="s">
        <v>2754</v>
      </c>
      <c r="C1583" s="16" t="s">
        <v>2755</v>
      </c>
      <c r="D1583" s="16" t="s">
        <v>3097</v>
      </c>
      <c r="E1583" s="16"/>
      <c r="F1583" s="19"/>
      <c r="G1583" s="11"/>
      <c r="H1583" s="17">
        <v>1</v>
      </c>
      <c r="I1583" s="13"/>
    </row>
    <row r="1584" spans="1:9" ht="47.25" outlineLevel="2" x14ac:dyDescent="0.25">
      <c r="A1584" s="74" t="str">
        <f t="shared" si="74"/>
        <v>18.5.42.</v>
      </c>
      <c r="B1584" s="50" t="s">
        <v>2756</v>
      </c>
      <c r="C1584" s="16" t="s">
        <v>2757</v>
      </c>
      <c r="D1584" s="16" t="s">
        <v>3097</v>
      </c>
      <c r="E1584" s="16"/>
      <c r="F1584" s="19"/>
      <c r="G1584" s="11"/>
      <c r="H1584" s="17">
        <v>1</v>
      </c>
      <c r="I1584" s="13"/>
    </row>
    <row r="1585" spans="1:9" ht="47.25" outlineLevel="2" x14ac:dyDescent="0.25">
      <c r="A1585" s="74" t="str">
        <f t="shared" si="74"/>
        <v>18.5.43.</v>
      </c>
      <c r="B1585" s="50" t="s">
        <v>2758</v>
      </c>
      <c r="C1585" s="16" t="s">
        <v>2759</v>
      </c>
      <c r="D1585" s="16" t="s">
        <v>3097</v>
      </c>
      <c r="E1585" s="16" t="s">
        <v>3278</v>
      </c>
      <c r="F1585" s="19"/>
      <c r="G1585" s="11"/>
      <c r="H1585" s="17">
        <v>1</v>
      </c>
      <c r="I1585" s="13"/>
    </row>
    <row r="1586" spans="1:9" ht="47.25" outlineLevel="2" x14ac:dyDescent="0.25">
      <c r="A1586" s="74" t="str">
        <f t="shared" si="74"/>
        <v>18.5.44.</v>
      </c>
      <c r="B1586" s="50" t="s">
        <v>2760</v>
      </c>
      <c r="C1586" s="16" t="s">
        <v>2761</v>
      </c>
      <c r="D1586" s="16" t="s">
        <v>3097</v>
      </c>
      <c r="E1586" s="16" t="s">
        <v>3278</v>
      </c>
      <c r="F1586" s="19"/>
      <c r="G1586" s="11"/>
      <c r="H1586" s="17">
        <v>1</v>
      </c>
      <c r="I1586" s="13"/>
    </row>
    <row r="1587" spans="1:9" ht="47.25" outlineLevel="2" x14ac:dyDescent="0.25">
      <c r="A1587" s="74" t="str">
        <f t="shared" si="74"/>
        <v>18.5.45.</v>
      </c>
      <c r="B1587" s="50" t="s">
        <v>2762</v>
      </c>
      <c r="C1587" s="16" t="s">
        <v>2763</v>
      </c>
      <c r="D1587" s="16" t="s">
        <v>3097</v>
      </c>
      <c r="E1587" s="16" t="s">
        <v>3278</v>
      </c>
      <c r="F1587" s="19"/>
      <c r="G1587" s="11"/>
      <c r="H1587" s="17">
        <v>1</v>
      </c>
      <c r="I1587" s="13"/>
    </row>
    <row r="1588" spans="1:9" ht="47.25" outlineLevel="2" x14ac:dyDescent="0.25">
      <c r="A1588" s="74" t="str">
        <f t="shared" si="74"/>
        <v>18.5.46.</v>
      </c>
      <c r="B1588" s="50" t="s">
        <v>1881</v>
      </c>
      <c r="C1588" s="16" t="s">
        <v>1882</v>
      </c>
      <c r="D1588" s="16" t="s">
        <v>3097</v>
      </c>
      <c r="E1588" s="16" t="s">
        <v>3278</v>
      </c>
      <c r="F1588" s="19"/>
      <c r="G1588" s="11"/>
      <c r="H1588" s="17">
        <v>1</v>
      </c>
      <c r="I1588" s="13"/>
    </row>
    <row r="1589" spans="1:9" ht="47.25" outlineLevel="2" x14ac:dyDescent="0.25">
      <c r="A1589" s="74" t="str">
        <f t="shared" si="74"/>
        <v>18.5.47.</v>
      </c>
      <c r="B1589" s="50" t="s">
        <v>2764</v>
      </c>
      <c r="C1589" s="16" t="s">
        <v>2765</v>
      </c>
      <c r="D1589" s="16" t="s">
        <v>3097</v>
      </c>
      <c r="E1589" s="16" t="s">
        <v>3278</v>
      </c>
      <c r="F1589" s="19"/>
      <c r="G1589" s="11"/>
      <c r="H1589" s="17">
        <v>1</v>
      </c>
      <c r="I1589" s="13"/>
    </row>
    <row r="1590" spans="1:9" ht="47.25" outlineLevel="2" x14ac:dyDescent="0.25">
      <c r="A1590" s="74" t="str">
        <f t="shared" si="74"/>
        <v>18.5.48.</v>
      </c>
      <c r="B1590" s="50" t="s">
        <v>2766</v>
      </c>
      <c r="C1590" s="16" t="s">
        <v>2767</v>
      </c>
      <c r="D1590" s="16" t="s">
        <v>3097</v>
      </c>
      <c r="E1590" s="16" t="s">
        <v>3278</v>
      </c>
      <c r="F1590" s="19"/>
      <c r="G1590" s="11"/>
      <c r="H1590" s="17">
        <v>1</v>
      </c>
      <c r="I1590" s="13"/>
    </row>
    <row r="1591" spans="1:9" ht="47.25" outlineLevel="2" x14ac:dyDescent="0.25">
      <c r="A1591" s="74" t="str">
        <f t="shared" si="74"/>
        <v>18.5.49.</v>
      </c>
      <c r="B1591" s="50" t="s">
        <v>2768</v>
      </c>
      <c r="C1591" s="16" t="s">
        <v>2769</v>
      </c>
      <c r="D1591" s="16" t="s">
        <v>3097</v>
      </c>
      <c r="E1591" s="16" t="s">
        <v>3278</v>
      </c>
      <c r="F1591" s="19"/>
      <c r="G1591" s="11"/>
      <c r="H1591" s="17">
        <v>1</v>
      </c>
      <c r="I1591" s="13"/>
    </row>
    <row r="1592" spans="1:9" s="1" customFormat="1" ht="15.75" x14ac:dyDescent="0.25">
      <c r="A1592" s="65"/>
      <c r="B1592" s="47"/>
      <c r="C1592" s="5"/>
      <c r="D1592" s="5"/>
      <c r="E1592" s="5"/>
      <c r="F1592" s="5"/>
      <c r="G1592" s="11"/>
      <c r="H1592" s="8"/>
      <c r="I1592" s="9"/>
    </row>
    <row r="1593" spans="1:9" ht="15.75" x14ac:dyDescent="0.25">
      <c r="A1593" s="75">
        <v>19</v>
      </c>
      <c r="B1593" s="48" t="s">
        <v>1371</v>
      </c>
      <c r="C1593" s="4"/>
      <c r="D1593" s="4"/>
      <c r="E1593" s="4"/>
      <c r="F1593" s="10">
        <v>242566.71</v>
      </c>
      <c r="G1593" s="10"/>
      <c r="H1593" s="10"/>
      <c r="I1593" s="10"/>
    </row>
    <row r="1594" spans="1:9" ht="15.75" outlineLevel="1" x14ac:dyDescent="0.25">
      <c r="A1594" s="74" t="s">
        <v>3690</v>
      </c>
      <c r="B1594" s="49" t="s">
        <v>3</v>
      </c>
      <c r="C1594" s="14"/>
      <c r="D1594" s="14"/>
      <c r="E1594" s="14"/>
      <c r="F1594" s="18"/>
      <c r="G1594" s="11"/>
      <c r="I1594" s="13"/>
    </row>
    <row r="1595" spans="1:9" ht="47.25" outlineLevel="2" x14ac:dyDescent="0.25">
      <c r="A1595" s="74" t="str">
        <f>"19.1."&amp;ROW(A1)&amp;"."</f>
        <v>19.1.1.</v>
      </c>
      <c r="B1595" s="50" t="s">
        <v>1372</v>
      </c>
      <c r="C1595" s="16" t="s">
        <v>1373</v>
      </c>
      <c r="D1595" s="16" t="s">
        <v>3098</v>
      </c>
      <c r="E1595" s="16"/>
      <c r="F1595" s="19"/>
      <c r="G1595" s="77" t="s">
        <v>1374</v>
      </c>
      <c r="H1595" s="17">
        <v>1</v>
      </c>
      <c r="I1595" s="13"/>
    </row>
    <row r="1596" spans="1:9" ht="15.75" outlineLevel="1" x14ac:dyDescent="0.25">
      <c r="A1596" s="74" t="s">
        <v>3691</v>
      </c>
      <c r="B1596" s="49" t="s">
        <v>7</v>
      </c>
      <c r="C1596" s="14"/>
      <c r="D1596" s="14"/>
      <c r="E1596" s="14"/>
      <c r="F1596" s="15">
        <v>242566.71</v>
      </c>
      <c r="G1596" s="11"/>
      <c r="I1596" s="13"/>
    </row>
    <row r="1597" spans="1:9" ht="47.25" outlineLevel="2" x14ac:dyDescent="0.25">
      <c r="A1597" s="74" t="str">
        <f>"19.2."&amp;ROW(A1)&amp;"."</f>
        <v>19.2.1.</v>
      </c>
      <c r="B1597" s="50" t="s">
        <v>1375</v>
      </c>
      <c r="C1597" s="16" t="s">
        <v>1376</v>
      </c>
      <c r="D1597" s="16" t="s">
        <v>3098</v>
      </c>
      <c r="E1597" s="16"/>
      <c r="F1597" s="27">
        <v>672.41</v>
      </c>
      <c r="G1597" s="11"/>
      <c r="H1597" s="17">
        <v>1</v>
      </c>
      <c r="I1597" s="13"/>
    </row>
    <row r="1598" spans="1:9" ht="47.25" outlineLevel="2" x14ac:dyDescent="0.25">
      <c r="A1598" s="74" t="str">
        <f>"19.2."&amp;ROW(A2)&amp;"."</f>
        <v>19.2.2.</v>
      </c>
      <c r="B1598" s="50" t="s">
        <v>1377</v>
      </c>
      <c r="C1598" s="16" t="s">
        <v>1378</v>
      </c>
      <c r="D1598" s="16" t="s">
        <v>3098</v>
      </c>
      <c r="E1598" s="16"/>
      <c r="F1598" s="19"/>
      <c r="G1598" s="11"/>
      <c r="H1598" s="17">
        <v>1</v>
      </c>
      <c r="I1598" s="13"/>
    </row>
    <row r="1599" spans="1:9" ht="47.25" outlineLevel="2" x14ac:dyDescent="0.25">
      <c r="A1599" s="74" t="str">
        <f>"19.2."&amp;ROW(A3)&amp;"."</f>
        <v>19.2.3.</v>
      </c>
      <c r="B1599" s="50" t="s">
        <v>1379</v>
      </c>
      <c r="C1599" s="16" t="s">
        <v>1380</v>
      </c>
      <c r="D1599" s="16" t="s">
        <v>3098</v>
      </c>
      <c r="E1599" s="16"/>
      <c r="F1599" s="19"/>
      <c r="G1599" s="11"/>
      <c r="H1599" s="17">
        <v>1</v>
      </c>
      <c r="I1599" s="13"/>
    </row>
    <row r="1600" spans="1:9" ht="47.25" outlineLevel="2" x14ac:dyDescent="0.25">
      <c r="A1600" s="74" t="str">
        <f>"19.2."&amp;ROW(A4)&amp;"."</f>
        <v>19.2.4.</v>
      </c>
      <c r="B1600" s="50" t="s">
        <v>1379</v>
      </c>
      <c r="C1600" s="16" t="s">
        <v>1381</v>
      </c>
      <c r="D1600" s="16" t="s">
        <v>3098</v>
      </c>
      <c r="E1600" s="16"/>
      <c r="F1600" s="19"/>
      <c r="G1600" s="11"/>
      <c r="H1600" s="17">
        <v>1</v>
      </c>
      <c r="I1600" s="13"/>
    </row>
    <row r="1601" spans="1:9" ht="47.25" outlineLevel="2" x14ac:dyDescent="0.25">
      <c r="A1601" s="74" t="str">
        <f>"19.2."&amp;ROW(A5)&amp;"."</f>
        <v>19.2.5.</v>
      </c>
      <c r="B1601" s="50" t="s">
        <v>1379</v>
      </c>
      <c r="C1601" s="16" t="s">
        <v>1382</v>
      </c>
      <c r="D1601" s="16" t="s">
        <v>3098</v>
      </c>
      <c r="E1601" s="16"/>
      <c r="F1601" s="19"/>
      <c r="G1601" s="11"/>
      <c r="H1601" s="17">
        <v>1</v>
      </c>
      <c r="I1601" s="13"/>
    </row>
    <row r="1602" spans="1:9" ht="47.25" outlineLevel="2" x14ac:dyDescent="0.25">
      <c r="A1602" s="74" t="str">
        <f t="shared" ref="A1602:A1611" si="75">"19.2."&amp;ROW(A8)&amp;"."</f>
        <v>19.2.8.</v>
      </c>
      <c r="B1602" s="50" t="s">
        <v>1379</v>
      </c>
      <c r="C1602" s="16" t="s">
        <v>1383</v>
      </c>
      <c r="D1602" s="16" t="s">
        <v>3098</v>
      </c>
      <c r="E1602" s="16"/>
      <c r="F1602" s="19"/>
      <c r="G1602" s="11"/>
      <c r="H1602" s="17">
        <v>1</v>
      </c>
      <c r="I1602" s="13"/>
    </row>
    <row r="1603" spans="1:9" ht="47.25" outlineLevel="2" x14ac:dyDescent="0.25">
      <c r="A1603" s="74" t="str">
        <f t="shared" si="75"/>
        <v>19.2.9.</v>
      </c>
      <c r="B1603" s="50" t="s">
        <v>1379</v>
      </c>
      <c r="C1603" s="16" t="s">
        <v>1384</v>
      </c>
      <c r="D1603" s="16" t="s">
        <v>3098</v>
      </c>
      <c r="E1603" s="16"/>
      <c r="F1603" s="19"/>
      <c r="G1603" s="11"/>
      <c r="H1603" s="17">
        <v>1</v>
      </c>
      <c r="I1603" s="13"/>
    </row>
    <row r="1604" spans="1:9" ht="47.25" outlineLevel="2" x14ac:dyDescent="0.25">
      <c r="A1604" s="74" t="str">
        <f t="shared" si="75"/>
        <v>19.2.10.</v>
      </c>
      <c r="B1604" s="50" t="s">
        <v>1379</v>
      </c>
      <c r="C1604" s="16" t="s">
        <v>1385</v>
      </c>
      <c r="D1604" s="16" t="s">
        <v>3098</v>
      </c>
      <c r="E1604" s="16"/>
      <c r="F1604" s="19"/>
      <c r="G1604" s="11"/>
      <c r="H1604" s="17">
        <v>1</v>
      </c>
      <c r="I1604" s="13"/>
    </row>
    <row r="1605" spans="1:9" ht="47.25" outlineLevel="2" x14ac:dyDescent="0.25">
      <c r="A1605" s="74" t="str">
        <f t="shared" si="75"/>
        <v>19.2.11.</v>
      </c>
      <c r="B1605" s="50" t="s">
        <v>1386</v>
      </c>
      <c r="C1605" s="16" t="s">
        <v>1387</v>
      </c>
      <c r="D1605" s="16" t="s">
        <v>3098</v>
      </c>
      <c r="E1605" s="16"/>
      <c r="F1605" s="19"/>
      <c r="G1605" s="11"/>
      <c r="H1605" s="17">
        <v>1</v>
      </c>
      <c r="I1605" s="13"/>
    </row>
    <row r="1606" spans="1:9" ht="47.25" outlineLevel="2" x14ac:dyDescent="0.25">
      <c r="A1606" s="74" t="str">
        <f t="shared" si="75"/>
        <v>19.2.12.</v>
      </c>
      <c r="B1606" s="50" t="s">
        <v>1386</v>
      </c>
      <c r="C1606" s="16" t="s">
        <v>1388</v>
      </c>
      <c r="D1606" s="16" t="s">
        <v>3098</v>
      </c>
      <c r="E1606" s="16"/>
      <c r="F1606" s="19"/>
      <c r="G1606" s="11"/>
      <c r="H1606" s="17">
        <v>1</v>
      </c>
      <c r="I1606" s="13"/>
    </row>
    <row r="1607" spans="1:9" ht="47.25" outlineLevel="2" x14ac:dyDescent="0.25">
      <c r="A1607" s="74" t="str">
        <f t="shared" si="75"/>
        <v>19.2.13.</v>
      </c>
      <c r="B1607" s="50" t="s">
        <v>1389</v>
      </c>
      <c r="C1607" s="16" t="s">
        <v>1390</v>
      </c>
      <c r="D1607" s="16" t="s">
        <v>3098</v>
      </c>
      <c r="E1607" s="16"/>
      <c r="F1607" s="19"/>
      <c r="G1607" s="11"/>
      <c r="H1607" s="17">
        <v>1</v>
      </c>
      <c r="I1607" s="13"/>
    </row>
    <row r="1608" spans="1:9" ht="47.25" outlineLevel="2" x14ac:dyDescent="0.25">
      <c r="A1608" s="74" t="str">
        <f t="shared" si="75"/>
        <v>19.2.14.</v>
      </c>
      <c r="B1608" s="50" t="s">
        <v>1389</v>
      </c>
      <c r="C1608" s="16" t="s">
        <v>1391</v>
      </c>
      <c r="D1608" s="16" t="s">
        <v>3098</v>
      </c>
      <c r="E1608" s="16"/>
      <c r="F1608" s="19"/>
      <c r="G1608" s="11"/>
      <c r="H1608" s="17">
        <v>1</v>
      </c>
      <c r="I1608" s="13"/>
    </row>
    <row r="1609" spans="1:9" ht="47.25" outlineLevel="2" x14ac:dyDescent="0.25">
      <c r="A1609" s="74" t="str">
        <f t="shared" si="75"/>
        <v>19.2.15.</v>
      </c>
      <c r="B1609" s="50" t="s">
        <v>3435</v>
      </c>
      <c r="C1609" s="16" t="s">
        <v>1392</v>
      </c>
      <c r="D1609" s="16" t="s">
        <v>3098</v>
      </c>
      <c r="E1609" s="16"/>
      <c r="F1609" s="17">
        <v>113099.18</v>
      </c>
      <c r="G1609" s="11"/>
      <c r="H1609" s="17">
        <v>1</v>
      </c>
      <c r="I1609" s="13"/>
    </row>
    <row r="1610" spans="1:9" ht="47.25" outlineLevel="2" x14ac:dyDescent="0.25">
      <c r="A1610" s="74" t="str">
        <f t="shared" si="75"/>
        <v>19.2.16.</v>
      </c>
      <c r="B1610" s="50" t="s">
        <v>3233</v>
      </c>
      <c r="C1610" s="16" t="s">
        <v>1393</v>
      </c>
      <c r="D1610" s="16" t="s">
        <v>3098</v>
      </c>
      <c r="E1610" s="16"/>
      <c r="F1610" s="17">
        <v>10260.4</v>
      </c>
      <c r="G1610" s="11"/>
      <c r="H1610" s="17">
        <v>1</v>
      </c>
      <c r="I1610" s="13"/>
    </row>
    <row r="1611" spans="1:9" ht="47.25" outlineLevel="2" x14ac:dyDescent="0.25">
      <c r="A1611" s="74" t="str">
        <f t="shared" si="75"/>
        <v>19.2.17.</v>
      </c>
      <c r="B1611" s="50" t="s">
        <v>3268</v>
      </c>
      <c r="C1611" s="16" t="s">
        <v>1394</v>
      </c>
      <c r="D1611" s="16" t="s">
        <v>3098</v>
      </c>
      <c r="E1611" s="16"/>
      <c r="F1611" s="17">
        <v>118534.72</v>
      </c>
      <c r="G1611" s="11"/>
      <c r="H1611" s="17">
        <v>1</v>
      </c>
      <c r="I1611" s="13"/>
    </row>
    <row r="1612" spans="1:9" ht="15.75" outlineLevel="1" x14ac:dyDescent="0.25">
      <c r="A1612" s="74" t="s">
        <v>3692</v>
      </c>
      <c r="B1612" s="49" t="s">
        <v>58</v>
      </c>
      <c r="C1612" s="14"/>
      <c r="D1612" s="14"/>
      <c r="E1612" s="14"/>
      <c r="F1612" s="18"/>
      <c r="G1612" s="11"/>
      <c r="I1612" s="13"/>
    </row>
    <row r="1613" spans="1:9" ht="47.25" outlineLevel="2" x14ac:dyDescent="0.25">
      <c r="A1613" s="74" t="str">
        <f>"19.3."&amp;ROW(A1)&amp;"."</f>
        <v>19.3.1.</v>
      </c>
      <c r="B1613" s="50" t="s">
        <v>3300</v>
      </c>
      <c r="C1613" s="16" t="s">
        <v>1395</v>
      </c>
      <c r="D1613" s="16" t="s">
        <v>3098</v>
      </c>
      <c r="E1613" s="16"/>
      <c r="F1613" s="19"/>
      <c r="G1613" s="77" t="s">
        <v>1374</v>
      </c>
      <c r="H1613" s="17">
        <v>1</v>
      </c>
      <c r="I1613" s="13"/>
    </row>
    <row r="1614" spans="1:9" ht="31.5" outlineLevel="1" x14ac:dyDescent="0.25">
      <c r="A1614" s="74" t="s">
        <v>3693</v>
      </c>
      <c r="B1614" s="49" t="s">
        <v>3082</v>
      </c>
      <c r="C1614" s="14"/>
      <c r="D1614" s="14"/>
      <c r="E1614" s="14"/>
      <c r="F1614" s="14"/>
      <c r="G1614" s="11"/>
      <c r="I1614" s="13"/>
    </row>
    <row r="1615" spans="1:9" ht="47.25" outlineLevel="2" x14ac:dyDescent="0.25">
      <c r="A1615" s="74" t="str">
        <f>"19.4."&amp;ROW(A1)&amp;"."</f>
        <v>19.4.1.</v>
      </c>
      <c r="B1615" s="50" t="s">
        <v>1762</v>
      </c>
      <c r="C1615" s="16" t="s">
        <v>1763</v>
      </c>
      <c r="D1615" s="16" t="s">
        <v>3098</v>
      </c>
      <c r="E1615" s="16" t="s">
        <v>3278</v>
      </c>
      <c r="F1615" s="19"/>
      <c r="G1615" s="11"/>
      <c r="H1615" s="17">
        <v>2</v>
      </c>
      <c r="I1615" s="13"/>
    </row>
    <row r="1616" spans="1:9" ht="47.25" outlineLevel="2" x14ac:dyDescent="0.25">
      <c r="A1616" s="74" t="str">
        <f>"19.4."&amp;ROW(A2)&amp;"."</f>
        <v>19.4.2.</v>
      </c>
      <c r="B1616" s="50" t="s">
        <v>1764</v>
      </c>
      <c r="C1616" s="16" t="s">
        <v>1765</v>
      </c>
      <c r="D1616" s="16" t="s">
        <v>3098</v>
      </c>
      <c r="E1616" s="16" t="s">
        <v>3278</v>
      </c>
      <c r="F1616" s="19"/>
      <c r="G1616" s="11"/>
      <c r="H1616" s="17">
        <v>1</v>
      </c>
      <c r="I1616" s="13"/>
    </row>
    <row r="1617" spans="1:9" ht="47.25" outlineLevel="2" x14ac:dyDescent="0.25">
      <c r="A1617" s="74" t="str">
        <f>"19.4."&amp;ROW(A3)&amp;"."</f>
        <v>19.4.3.</v>
      </c>
      <c r="B1617" s="50" t="s">
        <v>2770</v>
      </c>
      <c r="C1617" s="16" t="s">
        <v>2771</v>
      </c>
      <c r="D1617" s="16" t="s">
        <v>3098</v>
      </c>
      <c r="E1617" s="16" t="s">
        <v>3278</v>
      </c>
      <c r="F1617" s="19"/>
      <c r="G1617" s="11"/>
      <c r="H1617" s="17">
        <v>1</v>
      </c>
      <c r="I1617" s="13"/>
    </row>
    <row r="1618" spans="1:9" ht="47.25" outlineLevel="2" x14ac:dyDescent="0.25">
      <c r="A1618" s="74" t="str">
        <f>"19.4."&amp;ROW(A4)&amp;"."</f>
        <v>19.4.4.</v>
      </c>
      <c r="B1618" s="50" t="s">
        <v>3373</v>
      </c>
      <c r="C1618" s="16" t="s">
        <v>2772</v>
      </c>
      <c r="D1618" s="16" t="s">
        <v>3098</v>
      </c>
      <c r="E1618" s="16"/>
      <c r="F1618" s="19"/>
      <c r="G1618" s="11"/>
      <c r="H1618" s="17">
        <v>1</v>
      </c>
      <c r="I1618" s="13"/>
    </row>
    <row r="1619" spans="1:9" ht="47.25" outlineLevel="2" x14ac:dyDescent="0.25">
      <c r="A1619" s="74" t="str">
        <f>"19.4."&amp;ROW(A5)&amp;"."</f>
        <v>19.4.5.</v>
      </c>
      <c r="B1619" s="50" t="s">
        <v>3437</v>
      </c>
      <c r="C1619" s="16" t="s">
        <v>2773</v>
      </c>
      <c r="D1619" s="16" t="s">
        <v>3098</v>
      </c>
      <c r="E1619" s="16" t="s">
        <v>3278</v>
      </c>
      <c r="F1619" s="19"/>
      <c r="G1619" s="11"/>
      <c r="H1619" s="17">
        <v>1</v>
      </c>
      <c r="I1619" s="13"/>
    </row>
    <row r="1620" spans="1:9" ht="47.25" outlineLevel="2" x14ac:dyDescent="0.25">
      <c r="A1620" s="74" t="str">
        <f t="shared" ref="A1620:A1629" si="76">"19.4."&amp;ROW(A8)&amp;"."</f>
        <v>19.4.8.</v>
      </c>
      <c r="B1620" s="50" t="s">
        <v>2774</v>
      </c>
      <c r="C1620" s="16" t="s">
        <v>2775</v>
      </c>
      <c r="D1620" s="16" t="s">
        <v>3098</v>
      </c>
      <c r="E1620" s="16" t="s">
        <v>3278</v>
      </c>
      <c r="F1620" s="19"/>
      <c r="G1620" s="11"/>
      <c r="H1620" s="17">
        <v>1</v>
      </c>
      <c r="I1620" s="13"/>
    </row>
    <row r="1621" spans="1:9" ht="47.25" outlineLevel="2" x14ac:dyDescent="0.25">
      <c r="A1621" s="74" t="str">
        <f t="shared" si="76"/>
        <v>19.4.9.</v>
      </c>
      <c r="B1621" s="50" t="s">
        <v>2776</v>
      </c>
      <c r="C1621" s="16" t="s">
        <v>2777</v>
      </c>
      <c r="D1621" s="16" t="s">
        <v>3098</v>
      </c>
      <c r="E1621" s="16" t="s">
        <v>3278</v>
      </c>
      <c r="F1621" s="19"/>
      <c r="G1621" s="11"/>
      <c r="H1621" s="17">
        <v>2</v>
      </c>
      <c r="I1621" s="13"/>
    </row>
    <row r="1622" spans="1:9" ht="47.25" outlineLevel="2" x14ac:dyDescent="0.25">
      <c r="A1622" s="74" t="str">
        <f t="shared" si="76"/>
        <v>19.4.10.</v>
      </c>
      <c r="B1622" s="50" t="s">
        <v>2752</v>
      </c>
      <c r="C1622" s="16" t="s">
        <v>2753</v>
      </c>
      <c r="D1622" s="16" t="s">
        <v>3098</v>
      </c>
      <c r="E1622" s="16" t="s">
        <v>3278</v>
      </c>
      <c r="F1622" s="19"/>
      <c r="G1622" s="11"/>
      <c r="H1622" s="17">
        <v>1</v>
      </c>
      <c r="I1622" s="13"/>
    </row>
    <row r="1623" spans="1:9" ht="47.25" outlineLevel="2" x14ac:dyDescent="0.25">
      <c r="A1623" s="74" t="str">
        <f t="shared" si="76"/>
        <v>19.4.11.</v>
      </c>
      <c r="B1623" s="50" t="s">
        <v>2394</v>
      </c>
      <c r="C1623" s="16" t="s">
        <v>2395</v>
      </c>
      <c r="D1623" s="16" t="s">
        <v>3098</v>
      </c>
      <c r="E1623" s="16" t="s">
        <v>3278</v>
      </c>
      <c r="F1623" s="19"/>
      <c r="G1623" s="11"/>
      <c r="H1623" s="17">
        <v>1</v>
      </c>
      <c r="I1623" s="13"/>
    </row>
    <row r="1624" spans="1:9" ht="47.25" outlineLevel="2" x14ac:dyDescent="0.25">
      <c r="A1624" s="74" t="str">
        <f t="shared" si="76"/>
        <v>19.4.12.</v>
      </c>
      <c r="B1624" s="50" t="s">
        <v>1869</v>
      </c>
      <c r="C1624" s="16" t="s">
        <v>1870</v>
      </c>
      <c r="D1624" s="16" t="s">
        <v>3098</v>
      </c>
      <c r="E1624" s="16" t="s">
        <v>3278</v>
      </c>
      <c r="F1624" s="19"/>
      <c r="G1624" s="11"/>
      <c r="H1624" s="17">
        <v>1</v>
      </c>
      <c r="I1624" s="13"/>
    </row>
    <row r="1625" spans="1:9" ht="47.25" outlineLevel="2" x14ac:dyDescent="0.25">
      <c r="A1625" s="74" t="str">
        <f t="shared" si="76"/>
        <v>19.4.13.</v>
      </c>
      <c r="B1625" s="50" t="s">
        <v>1871</v>
      </c>
      <c r="C1625" s="16" t="s">
        <v>1872</v>
      </c>
      <c r="D1625" s="16" t="s">
        <v>3098</v>
      </c>
      <c r="E1625" s="16" t="s">
        <v>3278</v>
      </c>
      <c r="F1625" s="19"/>
      <c r="G1625" s="11"/>
      <c r="H1625" s="17">
        <v>1</v>
      </c>
      <c r="I1625" s="13"/>
    </row>
    <row r="1626" spans="1:9" ht="47.25" outlineLevel="2" x14ac:dyDescent="0.25">
      <c r="A1626" s="74" t="str">
        <f t="shared" si="76"/>
        <v>19.4.14.</v>
      </c>
      <c r="B1626" s="50" t="s">
        <v>2778</v>
      </c>
      <c r="C1626" s="16" t="s">
        <v>2779</v>
      </c>
      <c r="D1626" s="16" t="s">
        <v>3098</v>
      </c>
      <c r="E1626" s="16" t="s">
        <v>3278</v>
      </c>
      <c r="F1626" s="19"/>
      <c r="G1626" s="11"/>
      <c r="H1626" s="17">
        <v>1</v>
      </c>
      <c r="I1626" s="13"/>
    </row>
    <row r="1627" spans="1:9" ht="47.25" outlineLevel="2" x14ac:dyDescent="0.25">
      <c r="A1627" s="74" t="str">
        <f t="shared" si="76"/>
        <v>19.4.15.</v>
      </c>
      <c r="B1627" s="50" t="s">
        <v>2780</v>
      </c>
      <c r="C1627" s="16" t="s">
        <v>2781</v>
      </c>
      <c r="D1627" s="16" t="s">
        <v>3098</v>
      </c>
      <c r="E1627" s="16" t="s">
        <v>3278</v>
      </c>
      <c r="F1627" s="19"/>
      <c r="G1627" s="11"/>
      <c r="H1627" s="17">
        <v>1</v>
      </c>
      <c r="I1627" s="13"/>
    </row>
    <row r="1628" spans="1:9" ht="47.25" outlineLevel="2" x14ac:dyDescent="0.25">
      <c r="A1628" s="74" t="str">
        <f t="shared" si="76"/>
        <v>19.4.16.</v>
      </c>
      <c r="B1628" s="50" t="s">
        <v>2782</v>
      </c>
      <c r="C1628" s="16" t="s">
        <v>2783</v>
      </c>
      <c r="D1628" s="16" t="s">
        <v>3098</v>
      </c>
      <c r="E1628" s="16" t="s">
        <v>3278</v>
      </c>
      <c r="F1628" s="19"/>
      <c r="G1628" s="11"/>
      <c r="H1628" s="17">
        <v>1</v>
      </c>
      <c r="I1628" s="13"/>
    </row>
    <row r="1629" spans="1:9" ht="47.25" outlineLevel="2" x14ac:dyDescent="0.25">
      <c r="A1629" s="74" t="str">
        <f t="shared" si="76"/>
        <v>19.4.17.</v>
      </c>
      <c r="B1629" s="50" t="s">
        <v>2768</v>
      </c>
      <c r="C1629" s="16" t="s">
        <v>2769</v>
      </c>
      <c r="D1629" s="16" t="s">
        <v>3098</v>
      </c>
      <c r="E1629" s="16" t="s">
        <v>3278</v>
      </c>
      <c r="F1629" s="19"/>
      <c r="G1629" s="11"/>
      <c r="H1629" s="17">
        <v>1</v>
      </c>
      <c r="I1629" s="13"/>
    </row>
    <row r="1630" spans="1:9" s="1" customFormat="1" ht="15.75" x14ac:dyDescent="0.25">
      <c r="A1630" s="65"/>
      <c r="B1630" s="47"/>
      <c r="C1630" s="5"/>
      <c r="D1630" s="5"/>
      <c r="E1630" s="5"/>
      <c r="F1630" s="5"/>
      <c r="G1630" s="11"/>
      <c r="H1630" s="8"/>
      <c r="I1630" s="9"/>
    </row>
    <row r="1631" spans="1:9" ht="15.75" x14ac:dyDescent="0.25">
      <c r="A1631" s="75">
        <v>20</v>
      </c>
      <c r="B1631" s="48" t="s">
        <v>1396</v>
      </c>
      <c r="C1631" s="4"/>
      <c r="D1631" s="4"/>
      <c r="E1631" s="4"/>
      <c r="F1631" s="10">
        <v>10289355.49</v>
      </c>
      <c r="G1631" s="10"/>
      <c r="H1631" s="10"/>
      <c r="I1631" s="10"/>
    </row>
    <row r="1632" spans="1:9" ht="15.75" outlineLevel="1" x14ac:dyDescent="0.25">
      <c r="A1632" s="74" t="s">
        <v>3694</v>
      </c>
      <c r="B1632" s="49" t="s">
        <v>3</v>
      </c>
      <c r="C1632" s="14"/>
      <c r="D1632" s="14"/>
      <c r="E1632" s="14"/>
      <c r="F1632" s="15">
        <v>8460961.0600000005</v>
      </c>
      <c r="G1632" s="11"/>
      <c r="I1632" s="13"/>
    </row>
    <row r="1633" spans="1:9" ht="47.25" outlineLevel="2" x14ac:dyDescent="0.25">
      <c r="A1633" s="74" t="str">
        <f>"20.1."&amp;ROW(A1)&amp;"."</f>
        <v>20.1.1.</v>
      </c>
      <c r="B1633" s="50" t="s">
        <v>3436</v>
      </c>
      <c r="C1633" s="16" t="s">
        <v>1397</v>
      </c>
      <c r="D1633" s="16" t="s">
        <v>3099</v>
      </c>
      <c r="E1633" s="16"/>
      <c r="F1633" s="17">
        <v>7768294.6200000001</v>
      </c>
      <c r="G1633" s="77" t="s">
        <v>1398</v>
      </c>
      <c r="H1633" s="17">
        <v>1</v>
      </c>
      <c r="I1633" s="13"/>
    </row>
    <row r="1634" spans="1:9" ht="47.25" outlineLevel="2" x14ac:dyDescent="0.25">
      <c r="A1634" s="74" t="str">
        <f>"20.1."&amp;ROW(A2)&amp;"."</f>
        <v>20.1.2.</v>
      </c>
      <c r="B1634" s="50" t="s">
        <v>3438</v>
      </c>
      <c r="C1634" s="16" t="s">
        <v>1399</v>
      </c>
      <c r="D1634" s="16" t="s">
        <v>3099</v>
      </c>
      <c r="E1634" s="16"/>
      <c r="F1634" s="17">
        <v>625963.18000000005</v>
      </c>
      <c r="G1634" s="77" t="s">
        <v>1690</v>
      </c>
      <c r="H1634" s="17">
        <v>1</v>
      </c>
      <c r="I1634" s="13"/>
    </row>
    <row r="1635" spans="1:9" ht="47.25" outlineLevel="2" x14ac:dyDescent="0.25">
      <c r="A1635" s="74" t="str">
        <f>"20.1."&amp;ROW(A3)&amp;"."</f>
        <v>20.1.3.</v>
      </c>
      <c r="B1635" s="50" t="s">
        <v>3439</v>
      </c>
      <c r="C1635" s="16" t="s">
        <v>1401</v>
      </c>
      <c r="D1635" s="16" t="s">
        <v>3099</v>
      </c>
      <c r="E1635" s="16"/>
      <c r="F1635" s="17">
        <v>18158.61</v>
      </c>
      <c r="G1635" s="77" t="s">
        <v>1691</v>
      </c>
      <c r="H1635" s="17">
        <v>1</v>
      </c>
      <c r="I1635" s="13"/>
    </row>
    <row r="1636" spans="1:9" ht="47.25" outlineLevel="2" x14ac:dyDescent="0.25">
      <c r="A1636" s="74" t="str">
        <f>"20.1."&amp;ROW(A4)&amp;"."</f>
        <v>20.1.4.</v>
      </c>
      <c r="B1636" s="50" t="s">
        <v>1402</v>
      </c>
      <c r="C1636" s="16" t="s">
        <v>1403</v>
      </c>
      <c r="D1636" s="16" t="s">
        <v>3099</v>
      </c>
      <c r="E1636" s="16"/>
      <c r="F1636" s="17">
        <v>48544.65</v>
      </c>
      <c r="G1636" s="11"/>
      <c r="H1636" s="17">
        <v>1</v>
      </c>
      <c r="I1636" s="43"/>
    </row>
    <row r="1637" spans="1:9" ht="15.75" outlineLevel="1" x14ac:dyDescent="0.25">
      <c r="A1637" s="74" t="s">
        <v>3695</v>
      </c>
      <c r="B1637" s="49" t="s">
        <v>7</v>
      </c>
      <c r="C1637" s="14"/>
      <c r="D1637" s="14"/>
      <c r="E1637" s="14"/>
      <c r="F1637" s="15">
        <v>1828394.43</v>
      </c>
      <c r="G1637" s="11"/>
      <c r="I1637" s="13"/>
    </row>
    <row r="1638" spans="1:9" ht="47.25" outlineLevel="2" x14ac:dyDescent="0.25">
      <c r="A1638" s="74" t="str">
        <f>"20.2."&amp;ROW(A1)&amp;"."</f>
        <v>20.2.1.</v>
      </c>
      <c r="B1638" s="50" t="s">
        <v>3440</v>
      </c>
      <c r="C1638" s="16" t="s">
        <v>1404</v>
      </c>
      <c r="D1638" s="16" t="s">
        <v>3099</v>
      </c>
      <c r="E1638" s="16"/>
      <c r="F1638" s="19"/>
      <c r="G1638" s="11"/>
      <c r="H1638" s="17">
        <v>1</v>
      </c>
      <c r="I1638" s="13"/>
    </row>
    <row r="1639" spans="1:9" ht="47.25" outlineLevel="2" x14ac:dyDescent="0.25">
      <c r="A1639" s="74" t="str">
        <f>"20.2."&amp;ROW(A2)&amp;"."</f>
        <v>20.2.2.</v>
      </c>
      <c r="B1639" s="50" t="s">
        <v>3441</v>
      </c>
      <c r="C1639" s="16" t="s">
        <v>1405</v>
      </c>
      <c r="D1639" s="16" t="s">
        <v>3099</v>
      </c>
      <c r="E1639" s="16"/>
      <c r="F1639" s="19"/>
      <c r="G1639" s="11"/>
      <c r="H1639" s="17">
        <v>1</v>
      </c>
      <c r="I1639" s="13"/>
    </row>
    <row r="1640" spans="1:9" ht="47.25" outlineLevel="2" x14ac:dyDescent="0.25">
      <c r="A1640" s="74" t="str">
        <f>"20.2."&amp;ROW(A3)&amp;"."</f>
        <v>20.2.3.</v>
      </c>
      <c r="B1640" s="50" t="s">
        <v>1406</v>
      </c>
      <c r="C1640" s="16" t="s">
        <v>1407</v>
      </c>
      <c r="D1640" s="16" t="s">
        <v>3099</v>
      </c>
      <c r="E1640" s="16"/>
      <c r="F1640" s="19"/>
      <c r="G1640" s="11"/>
      <c r="H1640" s="17">
        <v>1</v>
      </c>
      <c r="I1640" s="13"/>
    </row>
    <row r="1641" spans="1:9" ht="47.25" outlineLevel="2" x14ac:dyDescent="0.25">
      <c r="A1641" s="74" t="str">
        <f>"20.2."&amp;ROW(A4)&amp;"."</f>
        <v>20.2.4.</v>
      </c>
      <c r="B1641" s="50" t="s">
        <v>1408</v>
      </c>
      <c r="C1641" s="16" t="s">
        <v>1409</v>
      </c>
      <c r="D1641" s="16" t="s">
        <v>3099</v>
      </c>
      <c r="E1641" s="16"/>
      <c r="F1641" s="19"/>
      <c r="G1641" s="11"/>
      <c r="H1641" s="17">
        <v>1</v>
      </c>
      <c r="I1641" s="13"/>
    </row>
    <row r="1642" spans="1:9" ht="47.25" outlineLevel="2" x14ac:dyDescent="0.25">
      <c r="A1642" s="74" t="str">
        <f>"20.2."&amp;ROW(A5)&amp;"."</f>
        <v>20.2.5.</v>
      </c>
      <c r="B1642" s="50" t="s">
        <v>1410</v>
      </c>
      <c r="C1642" s="16" t="s">
        <v>1411</v>
      </c>
      <c r="D1642" s="16" t="s">
        <v>3099</v>
      </c>
      <c r="E1642" s="16"/>
      <c r="F1642" s="19"/>
      <c r="G1642" s="11"/>
      <c r="H1642" s="17">
        <v>1</v>
      </c>
      <c r="I1642" s="13"/>
    </row>
    <row r="1643" spans="1:9" ht="47.25" outlineLevel="2" x14ac:dyDescent="0.25">
      <c r="A1643" s="74" t="str">
        <f t="shared" ref="A1643:A1651" si="77">"20.2."&amp;ROW(A8)&amp;"."</f>
        <v>20.2.8.</v>
      </c>
      <c r="B1643" s="50" t="s">
        <v>1412</v>
      </c>
      <c r="C1643" s="16" t="s">
        <v>1413</v>
      </c>
      <c r="D1643" s="16" t="s">
        <v>3099</v>
      </c>
      <c r="E1643" s="16"/>
      <c r="F1643" s="19"/>
      <c r="G1643" s="11"/>
      <c r="H1643" s="17">
        <v>1</v>
      </c>
      <c r="I1643" s="13"/>
    </row>
    <row r="1644" spans="1:9" ht="47.25" outlineLevel="2" x14ac:dyDescent="0.25">
      <c r="A1644" s="74" t="str">
        <f t="shared" si="77"/>
        <v>20.2.9.</v>
      </c>
      <c r="B1644" s="50" t="s">
        <v>1414</v>
      </c>
      <c r="C1644" s="16" t="s">
        <v>1415</v>
      </c>
      <c r="D1644" s="16" t="s">
        <v>3099</v>
      </c>
      <c r="E1644" s="16"/>
      <c r="F1644" s="19"/>
      <c r="G1644" s="11"/>
      <c r="H1644" s="17">
        <v>1</v>
      </c>
      <c r="I1644" s="13"/>
    </row>
    <row r="1645" spans="1:9" ht="47.25" outlineLevel="2" x14ac:dyDescent="0.25">
      <c r="A1645" s="74" t="str">
        <f t="shared" si="77"/>
        <v>20.2.10.</v>
      </c>
      <c r="B1645" s="50" t="s">
        <v>1416</v>
      </c>
      <c r="C1645" s="16" t="s">
        <v>1417</v>
      </c>
      <c r="D1645" s="16" t="s">
        <v>3099</v>
      </c>
      <c r="E1645" s="16"/>
      <c r="F1645" s="19"/>
      <c r="G1645" s="11"/>
      <c r="H1645" s="17">
        <v>1</v>
      </c>
      <c r="I1645" s="13"/>
    </row>
    <row r="1646" spans="1:9" ht="47.25" outlineLevel="2" x14ac:dyDescent="0.25">
      <c r="A1646" s="74" t="str">
        <f t="shared" si="77"/>
        <v>20.2.11.</v>
      </c>
      <c r="B1646" s="50" t="s">
        <v>1418</v>
      </c>
      <c r="C1646" s="16" t="s">
        <v>1419</v>
      </c>
      <c r="D1646" s="16" t="s">
        <v>3099</v>
      </c>
      <c r="E1646" s="16"/>
      <c r="F1646" s="19"/>
      <c r="G1646" s="11"/>
      <c r="H1646" s="17">
        <v>1</v>
      </c>
      <c r="I1646" s="13"/>
    </row>
    <row r="1647" spans="1:9" ht="47.25" outlineLevel="2" x14ac:dyDescent="0.25">
      <c r="A1647" s="74" t="str">
        <f t="shared" si="77"/>
        <v>20.2.12.</v>
      </c>
      <c r="B1647" s="50" t="s">
        <v>1420</v>
      </c>
      <c r="C1647" s="16" t="s">
        <v>1421</v>
      </c>
      <c r="D1647" s="16" t="s">
        <v>3099</v>
      </c>
      <c r="E1647" s="16"/>
      <c r="F1647" s="19"/>
      <c r="G1647" s="11"/>
      <c r="H1647" s="17">
        <v>1</v>
      </c>
      <c r="I1647" s="13"/>
    </row>
    <row r="1648" spans="1:9" ht="47.25" outlineLevel="2" x14ac:dyDescent="0.25">
      <c r="A1648" s="74" t="str">
        <f t="shared" si="77"/>
        <v>20.2.13.</v>
      </c>
      <c r="B1648" s="50" t="s">
        <v>1422</v>
      </c>
      <c r="C1648" s="16" t="s">
        <v>1423</v>
      </c>
      <c r="D1648" s="16" t="s">
        <v>3099</v>
      </c>
      <c r="E1648" s="16"/>
      <c r="F1648" s="19"/>
      <c r="G1648" s="11"/>
      <c r="H1648" s="17">
        <v>1</v>
      </c>
      <c r="I1648" s="13"/>
    </row>
    <row r="1649" spans="1:9" ht="47.25" outlineLevel="2" x14ac:dyDescent="0.25">
      <c r="A1649" s="74" t="str">
        <f t="shared" si="77"/>
        <v>20.2.14.</v>
      </c>
      <c r="B1649" s="50" t="s">
        <v>1424</v>
      </c>
      <c r="C1649" s="16" t="s">
        <v>1425</v>
      </c>
      <c r="D1649" s="16" t="s">
        <v>3099</v>
      </c>
      <c r="E1649" s="16"/>
      <c r="F1649" s="19"/>
      <c r="G1649" s="11"/>
      <c r="H1649" s="17">
        <v>1</v>
      </c>
      <c r="I1649" s="13"/>
    </row>
    <row r="1650" spans="1:9" ht="47.25" outlineLevel="2" x14ac:dyDescent="0.25">
      <c r="A1650" s="74" t="str">
        <f t="shared" si="77"/>
        <v>20.2.15.</v>
      </c>
      <c r="B1650" s="50" t="s">
        <v>1426</v>
      </c>
      <c r="C1650" s="16" t="s">
        <v>1427</v>
      </c>
      <c r="D1650" s="16" t="s">
        <v>3099</v>
      </c>
      <c r="E1650" s="16"/>
      <c r="F1650" s="19"/>
      <c r="G1650" s="11"/>
      <c r="H1650" s="17">
        <v>1</v>
      </c>
      <c r="I1650" s="13"/>
    </row>
    <row r="1651" spans="1:9" ht="47.25" outlineLevel="2" x14ac:dyDescent="0.25">
      <c r="A1651" s="74" t="str">
        <f t="shared" si="77"/>
        <v>20.2.16.</v>
      </c>
      <c r="B1651" s="50" t="s">
        <v>1428</v>
      </c>
      <c r="C1651" s="16" t="s">
        <v>1429</v>
      </c>
      <c r="D1651" s="16" t="s">
        <v>3099</v>
      </c>
      <c r="E1651" s="16"/>
      <c r="F1651" s="19"/>
      <c r="G1651" s="11"/>
      <c r="H1651" s="17">
        <v>1</v>
      </c>
      <c r="I1651" s="13"/>
    </row>
    <row r="1652" spans="1:9" ht="47.25" outlineLevel="2" x14ac:dyDescent="0.25">
      <c r="A1652" s="74" t="str">
        <f t="shared" ref="A1652:A1687" si="78">"20.2."&amp;ROW(A17)&amp;"."</f>
        <v>20.2.17.</v>
      </c>
      <c r="B1652" s="50" t="s">
        <v>1430</v>
      </c>
      <c r="C1652" s="16" t="s">
        <v>1431</v>
      </c>
      <c r="D1652" s="16" t="s">
        <v>3099</v>
      </c>
      <c r="E1652" s="16"/>
      <c r="F1652" s="17">
        <v>58920.55</v>
      </c>
      <c r="G1652" s="11"/>
      <c r="H1652" s="17">
        <v>1</v>
      </c>
      <c r="I1652" s="13"/>
    </row>
    <row r="1653" spans="1:9" ht="47.25" outlineLevel="2" x14ac:dyDescent="0.25">
      <c r="A1653" s="74" t="str">
        <f t="shared" si="78"/>
        <v>20.2.18.</v>
      </c>
      <c r="B1653" s="50" t="s">
        <v>1432</v>
      </c>
      <c r="C1653" s="16" t="s">
        <v>1433</v>
      </c>
      <c r="D1653" s="16" t="s">
        <v>3099</v>
      </c>
      <c r="E1653" s="16"/>
      <c r="F1653" s="17">
        <v>96442.09</v>
      </c>
      <c r="G1653" s="11"/>
      <c r="H1653" s="17">
        <v>1</v>
      </c>
      <c r="I1653" s="13"/>
    </row>
    <row r="1654" spans="1:9" ht="47.25" outlineLevel="2" x14ac:dyDescent="0.25">
      <c r="A1654" s="74" t="str">
        <f t="shared" si="78"/>
        <v>20.2.19.</v>
      </c>
      <c r="B1654" s="50" t="s">
        <v>1434</v>
      </c>
      <c r="C1654" s="16" t="s">
        <v>1435</v>
      </c>
      <c r="D1654" s="16" t="s">
        <v>3099</v>
      </c>
      <c r="E1654" s="16"/>
      <c r="F1654" s="17">
        <v>120616.25</v>
      </c>
      <c r="G1654" s="11"/>
      <c r="H1654" s="17">
        <v>1</v>
      </c>
      <c r="I1654" s="13"/>
    </row>
    <row r="1655" spans="1:9" ht="47.25" outlineLevel="2" x14ac:dyDescent="0.25">
      <c r="A1655" s="74" t="str">
        <f t="shared" si="78"/>
        <v>20.2.20.</v>
      </c>
      <c r="B1655" s="50" t="s">
        <v>1436</v>
      </c>
      <c r="C1655" s="16" t="s">
        <v>1437</v>
      </c>
      <c r="D1655" s="16" t="s">
        <v>3099</v>
      </c>
      <c r="E1655" s="16"/>
      <c r="F1655" s="17">
        <v>93454.93</v>
      </c>
      <c r="G1655" s="11"/>
      <c r="H1655" s="17">
        <v>1</v>
      </c>
      <c r="I1655" s="13"/>
    </row>
    <row r="1656" spans="1:9" ht="47.25" outlineLevel="2" x14ac:dyDescent="0.25">
      <c r="A1656" s="74" t="str">
        <f t="shared" si="78"/>
        <v>20.2.21.</v>
      </c>
      <c r="B1656" s="50" t="s">
        <v>1438</v>
      </c>
      <c r="C1656" s="16" t="s">
        <v>1439</v>
      </c>
      <c r="D1656" s="16" t="s">
        <v>3099</v>
      </c>
      <c r="E1656" s="16"/>
      <c r="F1656" s="17">
        <v>281476.82</v>
      </c>
      <c r="G1656" s="11"/>
      <c r="H1656" s="17">
        <v>1</v>
      </c>
      <c r="I1656" s="13"/>
    </row>
    <row r="1657" spans="1:9" ht="47.25" outlineLevel="2" x14ac:dyDescent="0.25">
      <c r="A1657" s="74" t="str">
        <f t="shared" si="78"/>
        <v>20.2.22.</v>
      </c>
      <c r="B1657" s="50" t="s">
        <v>1440</v>
      </c>
      <c r="C1657" s="16" t="s">
        <v>1441</v>
      </c>
      <c r="D1657" s="16" t="s">
        <v>3099</v>
      </c>
      <c r="E1657" s="16"/>
      <c r="F1657" s="17">
        <v>50138.71</v>
      </c>
      <c r="G1657" s="11"/>
      <c r="H1657" s="17">
        <v>1</v>
      </c>
      <c r="I1657" s="13"/>
    </row>
    <row r="1658" spans="1:9" ht="47.25" outlineLevel="2" x14ac:dyDescent="0.25">
      <c r="A1658" s="74" t="str">
        <f t="shared" si="78"/>
        <v>20.2.23.</v>
      </c>
      <c r="B1658" s="50" t="s">
        <v>1442</v>
      </c>
      <c r="C1658" s="16" t="s">
        <v>1443</v>
      </c>
      <c r="D1658" s="16" t="s">
        <v>3099</v>
      </c>
      <c r="E1658" s="16"/>
      <c r="F1658" s="17">
        <v>17254.34</v>
      </c>
      <c r="G1658" s="11"/>
      <c r="H1658" s="17">
        <v>1</v>
      </c>
      <c r="I1658" s="13"/>
    </row>
    <row r="1659" spans="1:9" ht="47.25" outlineLevel="2" x14ac:dyDescent="0.25">
      <c r="A1659" s="74" t="str">
        <f t="shared" si="78"/>
        <v>20.2.24.</v>
      </c>
      <c r="B1659" s="50" t="s">
        <v>1444</v>
      </c>
      <c r="C1659" s="16" t="s">
        <v>1445</v>
      </c>
      <c r="D1659" s="16" t="s">
        <v>3099</v>
      </c>
      <c r="E1659" s="16"/>
      <c r="F1659" s="19"/>
      <c r="G1659" s="11"/>
      <c r="H1659" s="17">
        <v>1</v>
      </c>
      <c r="I1659" s="13"/>
    </row>
    <row r="1660" spans="1:9" ht="47.25" outlineLevel="2" x14ac:dyDescent="0.25">
      <c r="A1660" s="74" t="str">
        <f t="shared" si="78"/>
        <v>20.2.25.</v>
      </c>
      <c r="B1660" s="50" t="s">
        <v>1446</v>
      </c>
      <c r="C1660" s="16" t="s">
        <v>1447</v>
      </c>
      <c r="D1660" s="16" t="s">
        <v>3099</v>
      </c>
      <c r="E1660" s="16"/>
      <c r="F1660" s="17">
        <v>132182.04</v>
      </c>
      <c r="G1660" s="11"/>
      <c r="H1660" s="17">
        <v>1</v>
      </c>
      <c r="I1660" s="13"/>
    </row>
    <row r="1661" spans="1:9" ht="47.25" outlineLevel="2" x14ac:dyDescent="0.25">
      <c r="A1661" s="74" t="str">
        <f t="shared" si="78"/>
        <v>20.2.26.</v>
      </c>
      <c r="B1661" s="50" t="s">
        <v>3442</v>
      </c>
      <c r="C1661" s="16" t="s">
        <v>1448</v>
      </c>
      <c r="D1661" s="16" t="s">
        <v>3099</v>
      </c>
      <c r="E1661" s="16"/>
      <c r="F1661" s="17">
        <v>103441.88</v>
      </c>
      <c r="G1661" s="11"/>
      <c r="H1661" s="17">
        <v>1</v>
      </c>
      <c r="I1661" s="13"/>
    </row>
    <row r="1662" spans="1:9" ht="47.25" outlineLevel="2" x14ac:dyDescent="0.25">
      <c r="A1662" s="74" t="str">
        <f t="shared" si="78"/>
        <v>20.2.27.</v>
      </c>
      <c r="B1662" s="50" t="s">
        <v>3443</v>
      </c>
      <c r="C1662" s="16" t="s">
        <v>1449</v>
      </c>
      <c r="D1662" s="16" t="s">
        <v>3099</v>
      </c>
      <c r="E1662" s="16"/>
      <c r="F1662" s="17">
        <v>197540.77</v>
      </c>
      <c r="G1662" s="11"/>
      <c r="H1662" s="17">
        <v>1</v>
      </c>
      <c r="I1662" s="13"/>
    </row>
    <row r="1663" spans="1:9" ht="47.25" outlineLevel="2" x14ac:dyDescent="0.25">
      <c r="A1663" s="74" t="str">
        <f t="shared" si="78"/>
        <v>20.2.28.</v>
      </c>
      <c r="B1663" s="50" t="s">
        <v>3443</v>
      </c>
      <c r="C1663" s="16" t="s">
        <v>1450</v>
      </c>
      <c r="D1663" s="16" t="s">
        <v>3099</v>
      </c>
      <c r="E1663" s="16"/>
      <c r="F1663" s="17">
        <v>83227.22</v>
      </c>
      <c r="G1663" s="11"/>
      <c r="H1663" s="17">
        <v>1</v>
      </c>
      <c r="I1663" s="13"/>
    </row>
    <row r="1664" spans="1:9" ht="47.25" outlineLevel="2" x14ac:dyDescent="0.25">
      <c r="A1664" s="74" t="str">
        <f t="shared" si="78"/>
        <v>20.2.29.</v>
      </c>
      <c r="B1664" s="50" t="s">
        <v>3444</v>
      </c>
      <c r="C1664" s="16" t="s">
        <v>1451</v>
      </c>
      <c r="D1664" s="16" t="s">
        <v>3099</v>
      </c>
      <c r="E1664" s="16"/>
      <c r="F1664" s="17">
        <v>376661.9</v>
      </c>
      <c r="G1664" s="11"/>
      <c r="H1664" s="17">
        <v>1</v>
      </c>
      <c r="I1664" s="13"/>
    </row>
    <row r="1665" spans="1:9" ht="47.25" outlineLevel="2" x14ac:dyDescent="0.25">
      <c r="A1665" s="74" t="str">
        <f t="shared" si="78"/>
        <v>20.2.30.</v>
      </c>
      <c r="B1665" s="50" t="s">
        <v>3445</v>
      </c>
      <c r="C1665" s="16" t="s">
        <v>1452</v>
      </c>
      <c r="D1665" s="16" t="s">
        <v>3099</v>
      </c>
      <c r="E1665" s="16"/>
      <c r="F1665" s="17">
        <v>52110.18</v>
      </c>
      <c r="G1665" s="11"/>
      <c r="H1665" s="17">
        <v>1</v>
      </c>
      <c r="I1665" s="13"/>
    </row>
    <row r="1666" spans="1:9" ht="47.25" outlineLevel="2" x14ac:dyDescent="0.25">
      <c r="A1666" s="74" t="str">
        <f t="shared" si="78"/>
        <v>20.2.31.</v>
      </c>
      <c r="B1666" s="50" t="s">
        <v>3446</v>
      </c>
      <c r="C1666" s="16" t="s">
        <v>1453</v>
      </c>
      <c r="D1666" s="16" t="s">
        <v>3099</v>
      </c>
      <c r="E1666" s="16"/>
      <c r="F1666" s="17">
        <v>83245.27</v>
      </c>
      <c r="G1666" s="11"/>
      <c r="H1666" s="17">
        <v>1</v>
      </c>
      <c r="I1666" s="13"/>
    </row>
    <row r="1667" spans="1:9" ht="47.25" outlineLevel="2" x14ac:dyDescent="0.25">
      <c r="A1667" s="74" t="str">
        <f t="shared" si="78"/>
        <v>20.2.32.</v>
      </c>
      <c r="B1667" s="50" t="s">
        <v>3427</v>
      </c>
      <c r="C1667" s="16" t="s">
        <v>1454</v>
      </c>
      <c r="D1667" s="16" t="s">
        <v>3099</v>
      </c>
      <c r="E1667" s="16"/>
      <c r="F1667" s="17">
        <v>30308.76</v>
      </c>
      <c r="G1667" s="11"/>
      <c r="H1667" s="17">
        <v>1</v>
      </c>
      <c r="I1667" s="13"/>
    </row>
    <row r="1668" spans="1:9" ht="47.25" outlineLevel="2" x14ac:dyDescent="0.25">
      <c r="A1668" s="74" t="str">
        <f t="shared" si="78"/>
        <v>20.2.33.</v>
      </c>
      <c r="B1668" s="50" t="s">
        <v>1455</v>
      </c>
      <c r="C1668" s="16" t="s">
        <v>1456</v>
      </c>
      <c r="D1668" s="16" t="s">
        <v>3099</v>
      </c>
      <c r="E1668" s="16"/>
      <c r="F1668" s="19"/>
      <c r="G1668" s="11"/>
      <c r="H1668" s="17">
        <v>1</v>
      </c>
      <c r="I1668" s="13"/>
    </row>
    <row r="1669" spans="1:9" ht="47.25" outlineLevel="2" x14ac:dyDescent="0.25">
      <c r="A1669" s="74" t="str">
        <f t="shared" si="78"/>
        <v>20.2.34.</v>
      </c>
      <c r="B1669" s="50" t="s">
        <v>3447</v>
      </c>
      <c r="C1669" s="16" t="s">
        <v>1457</v>
      </c>
      <c r="D1669" s="16" t="s">
        <v>3099</v>
      </c>
      <c r="E1669" s="16"/>
      <c r="F1669" s="19"/>
      <c r="G1669" s="11"/>
      <c r="H1669" s="17">
        <v>1</v>
      </c>
      <c r="I1669" s="13"/>
    </row>
    <row r="1670" spans="1:9" ht="47.25" outlineLevel="2" x14ac:dyDescent="0.25">
      <c r="A1670" s="74" t="str">
        <f t="shared" si="78"/>
        <v>20.2.35.</v>
      </c>
      <c r="B1670" s="50" t="s">
        <v>3448</v>
      </c>
      <c r="C1670" s="16" t="s">
        <v>1458</v>
      </c>
      <c r="D1670" s="16" t="s">
        <v>3099</v>
      </c>
      <c r="E1670" s="16"/>
      <c r="F1670" s="17">
        <v>4189.62</v>
      </c>
      <c r="G1670" s="11"/>
      <c r="H1670" s="17">
        <v>1</v>
      </c>
      <c r="I1670" s="13"/>
    </row>
    <row r="1671" spans="1:9" ht="47.25" outlineLevel="2" x14ac:dyDescent="0.25">
      <c r="A1671" s="74" t="str">
        <f t="shared" si="78"/>
        <v>20.2.36.</v>
      </c>
      <c r="B1671" s="50" t="s">
        <v>3449</v>
      </c>
      <c r="C1671" s="16" t="s">
        <v>1459</v>
      </c>
      <c r="D1671" s="16" t="s">
        <v>3099</v>
      </c>
      <c r="E1671" s="16"/>
      <c r="F1671" s="19"/>
      <c r="G1671" s="11"/>
      <c r="H1671" s="17">
        <v>1</v>
      </c>
      <c r="I1671" s="13"/>
    </row>
    <row r="1672" spans="1:9" ht="47.25" outlineLevel="2" x14ac:dyDescent="0.25">
      <c r="A1672" s="74" t="str">
        <f t="shared" si="78"/>
        <v>20.2.37.</v>
      </c>
      <c r="B1672" s="50" t="s">
        <v>1460</v>
      </c>
      <c r="C1672" s="16" t="s">
        <v>1461</v>
      </c>
      <c r="D1672" s="16" t="s">
        <v>3099</v>
      </c>
      <c r="E1672" s="16"/>
      <c r="F1672" s="19"/>
      <c r="G1672" s="11"/>
      <c r="H1672" s="17">
        <v>1</v>
      </c>
      <c r="I1672" s="13"/>
    </row>
    <row r="1673" spans="1:9" ht="47.25" outlineLevel="2" x14ac:dyDescent="0.25">
      <c r="A1673" s="74" t="str">
        <f t="shared" si="78"/>
        <v>20.2.38.</v>
      </c>
      <c r="B1673" s="50" t="s">
        <v>1460</v>
      </c>
      <c r="C1673" s="16" t="s">
        <v>1462</v>
      </c>
      <c r="D1673" s="16" t="s">
        <v>3099</v>
      </c>
      <c r="E1673" s="16"/>
      <c r="F1673" s="19"/>
      <c r="G1673" s="11"/>
      <c r="H1673" s="17">
        <v>1</v>
      </c>
      <c r="I1673" s="13"/>
    </row>
    <row r="1674" spans="1:9" ht="47.25" outlineLevel="2" x14ac:dyDescent="0.25">
      <c r="A1674" s="74" t="str">
        <f t="shared" si="78"/>
        <v>20.2.39.</v>
      </c>
      <c r="B1674" s="50" t="s">
        <v>1463</v>
      </c>
      <c r="C1674" s="16" t="s">
        <v>1464</v>
      </c>
      <c r="D1674" s="16" t="s">
        <v>3099</v>
      </c>
      <c r="E1674" s="16"/>
      <c r="F1674" s="19"/>
      <c r="G1674" s="11"/>
      <c r="H1674" s="17">
        <v>1</v>
      </c>
      <c r="I1674" s="13"/>
    </row>
    <row r="1675" spans="1:9" ht="47.25" outlineLevel="2" x14ac:dyDescent="0.25">
      <c r="A1675" s="74" t="str">
        <f t="shared" si="78"/>
        <v>20.2.40.</v>
      </c>
      <c r="B1675" s="50" t="s">
        <v>3400</v>
      </c>
      <c r="C1675" s="16" t="s">
        <v>1465</v>
      </c>
      <c r="D1675" s="16" t="s">
        <v>3099</v>
      </c>
      <c r="E1675" s="16"/>
      <c r="F1675" s="19"/>
      <c r="G1675" s="11"/>
      <c r="H1675" s="17">
        <v>1</v>
      </c>
      <c r="I1675" s="13"/>
    </row>
    <row r="1676" spans="1:9" ht="47.25" outlineLevel="2" x14ac:dyDescent="0.25">
      <c r="A1676" s="74" t="str">
        <f t="shared" si="78"/>
        <v>20.2.41.</v>
      </c>
      <c r="B1676" s="50" t="s">
        <v>3450</v>
      </c>
      <c r="C1676" s="16" t="s">
        <v>1466</v>
      </c>
      <c r="D1676" s="16" t="s">
        <v>3099</v>
      </c>
      <c r="E1676" s="16"/>
      <c r="F1676" s="19"/>
      <c r="G1676" s="11"/>
      <c r="H1676" s="17">
        <v>1</v>
      </c>
      <c r="I1676" s="13"/>
    </row>
    <row r="1677" spans="1:9" ht="47.25" outlineLevel="2" x14ac:dyDescent="0.25">
      <c r="A1677" s="74" t="str">
        <f t="shared" si="78"/>
        <v>20.2.42.</v>
      </c>
      <c r="B1677" s="50" t="s">
        <v>3451</v>
      </c>
      <c r="C1677" s="16" t="s">
        <v>1467</v>
      </c>
      <c r="D1677" s="16" t="s">
        <v>3099</v>
      </c>
      <c r="E1677" s="16"/>
      <c r="F1677" s="19"/>
      <c r="G1677" s="11"/>
      <c r="H1677" s="17">
        <v>1</v>
      </c>
      <c r="I1677" s="13"/>
    </row>
    <row r="1678" spans="1:9" ht="47.25" outlineLevel="2" x14ac:dyDescent="0.25">
      <c r="A1678" s="74" t="str">
        <f t="shared" si="78"/>
        <v>20.2.43.</v>
      </c>
      <c r="B1678" s="50" t="s">
        <v>1468</v>
      </c>
      <c r="C1678" s="16" t="s">
        <v>1469</v>
      </c>
      <c r="D1678" s="16" t="s">
        <v>3099</v>
      </c>
      <c r="E1678" s="16"/>
      <c r="F1678" s="19"/>
      <c r="G1678" s="11"/>
      <c r="H1678" s="17">
        <v>1</v>
      </c>
      <c r="I1678" s="13"/>
    </row>
    <row r="1679" spans="1:9" ht="47.25" outlineLevel="2" x14ac:dyDescent="0.25">
      <c r="A1679" s="74" t="str">
        <f t="shared" si="78"/>
        <v>20.2.44.</v>
      </c>
      <c r="B1679" s="50" t="s">
        <v>1470</v>
      </c>
      <c r="C1679" s="16" t="s">
        <v>1471</v>
      </c>
      <c r="D1679" s="16" t="s">
        <v>3099</v>
      </c>
      <c r="E1679" s="16"/>
      <c r="F1679" s="19"/>
      <c r="G1679" s="11"/>
      <c r="H1679" s="17">
        <v>1</v>
      </c>
      <c r="I1679" s="13"/>
    </row>
    <row r="1680" spans="1:9" ht="47.25" outlineLevel="2" x14ac:dyDescent="0.25">
      <c r="A1680" s="74" t="str">
        <f t="shared" si="78"/>
        <v>20.2.45.</v>
      </c>
      <c r="B1680" s="50" t="s">
        <v>1472</v>
      </c>
      <c r="C1680" s="16" t="s">
        <v>1473</v>
      </c>
      <c r="D1680" s="16" t="s">
        <v>3099</v>
      </c>
      <c r="E1680" s="16"/>
      <c r="F1680" s="19"/>
      <c r="G1680" s="11"/>
      <c r="H1680" s="17">
        <v>1</v>
      </c>
      <c r="I1680" s="13"/>
    </row>
    <row r="1681" spans="1:9" ht="47.25" outlineLevel="2" x14ac:dyDescent="0.25">
      <c r="A1681" s="74" t="str">
        <f t="shared" si="78"/>
        <v>20.2.46.</v>
      </c>
      <c r="B1681" s="50" t="s">
        <v>1474</v>
      </c>
      <c r="C1681" s="16" t="s">
        <v>1475</v>
      </c>
      <c r="D1681" s="16" t="s">
        <v>3099</v>
      </c>
      <c r="E1681" s="16"/>
      <c r="F1681" s="19"/>
      <c r="G1681" s="11"/>
      <c r="H1681" s="17">
        <v>1</v>
      </c>
      <c r="I1681" s="13"/>
    </row>
    <row r="1682" spans="1:9" ht="47.25" outlineLevel="2" x14ac:dyDescent="0.25">
      <c r="A1682" s="74" t="str">
        <f t="shared" si="78"/>
        <v>20.2.47.</v>
      </c>
      <c r="B1682" s="50" t="s">
        <v>1476</v>
      </c>
      <c r="C1682" s="16" t="s">
        <v>1477</v>
      </c>
      <c r="D1682" s="16" t="s">
        <v>3099</v>
      </c>
      <c r="E1682" s="16"/>
      <c r="F1682" s="19"/>
      <c r="G1682" s="11"/>
      <c r="H1682" s="17">
        <v>1</v>
      </c>
      <c r="I1682" s="13"/>
    </row>
    <row r="1683" spans="1:9" ht="47.25" outlineLevel="2" x14ac:dyDescent="0.25">
      <c r="A1683" s="74" t="str">
        <f t="shared" si="78"/>
        <v>20.2.48.</v>
      </c>
      <c r="B1683" s="50" t="s">
        <v>1478</v>
      </c>
      <c r="C1683" s="16" t="s">
        <v>1479</v>
      </c>
      <c r="D1683" s="16" t="s">
        <v>3099</v>
      </c>
      <c r="E1683" s="16"/>
      <c r="F1683" s="19"/>
      <c r="G1683" s="11"/>
      <c r="H1683" s="17">
        <v>1</v>
      </c>
      <c r="I1683" s="13"/>
    </row>
    <row r="1684" spans="1:9" ht="47.25" outlineLevel="2" x14ac:dyDescent="0.25">
      <c r="A1684" s="74" t="str">
        <f t="shared" si="78"/>
        <v>20.2.49.</v>
      </c>
      <c r="B1684" s="50" t="s">
        <v>1480</v>
      </c>
      <c r="C1684" s="16" t="s">
        <v>1481</v>
      </c>
      <c r="D1684" s="16" t="s">
        <v>3099</v>
      </c>
      <c r="E1684" s="16"/>
      <c r="F1684" s="19"/>
      <c r="G1684" s="11"/>
      <c r="H1684" s="17">
        <v>1</v>
      </c>
      <c r="I1684" s="13"/>
    </row>
    <row r="1685" spans="1:9" ht="47.25" outlineLevel="2" x14ac:dyDescent="0.25">
      <c r="A1685" s="74" t="str">
        <f t="shared" si="78"/>
        <v>20.2.50.</v>
      </c>
      <c r="B1685" s="50" t="s">
        <v>1480</v>
      </c>
      <c r="C1685" s="16" t="s">
        <v>1482</v>
      </c>
      <c r="D1685" s="16" t="s">
        <v>3099</v>
      </c>
      <c r="E1685" s="16"/>
      <c r="F1685" s="19"/>
      <c r="G1685" s="11"/>
      <c r="H1685" s="17">
        <v>1</v>
      </c>
      <c r="I1685" s="13"/>
    </row>
    <row r="1686" spans="1:9" ht="47.25" outlineLevel="2" x14ac:dyDescent="0.25">
      <c r="A1686" s="74" t="str">
        <f t="shared" si="78"/>
        <v>20.2.51.</v>
      </c>
      <c r="B1686" s="50" t="s">
        <v>3452</v>
      </c>
      <c r="C1686" s="16" t="s">
        <v>1483</v>
      </c>
      <c r="D1686" s="16" t="s">
        <v>3099</v>
      </c>
      <c r="E1686" s="16"/>
      <c r="F1686" s="17">
        <v>47183.1</v>
      </c>
      <c r="G1686" s="11"/>
      <c r="H1686" s="17">
        <v>1</v>
      </c>
      <c r="I1686" s="13"/>
    </row>
    <row r="1687" spans="1:9" ht="47.25" outlineLevel="2" x14ac:dyDescent="0.25">
      <c r="A1687" s="74" t="str">
        <f t="shared" si="78"/>
        <v>20.2.52.</v>
      </c>
      <c r="B1687" s="50" t="s">
        <v>3453</v>
      </c>
      <c r="C1687" s="16" t="s">
        <v>1484</v>
      </c>
      <c r="D1687" s="16" t="s">
        <v>3099</v>
      </c>
      <c r="E1687" s="16"/>
      <c r="F1687" s="19"/>
      <c r="G1687" s="11"/>
      <c r="H1687" s="17">
        <v>1</v>
      </c>
      <c r="I1687" s="13"/>
    </row>
    <row r="1688" spans="1:9" ht="15.75" outlineLevel="1" x14ac:dyDescent="0.25">
      <c r="A1688" s="74" t="s">
        <v>3696</v>
      </c>
      <c r="B1688" s="49" t="s">
        <v>58</v>
      </c>
      <c r="C1688" s="14"/>
      <c r="D1688" s="14"/>
      <c r="E1688" s="14"/>
      <c r="F1688" s="18"/>
      <c r="G1688" s="11"/>
      <c r="I1688" s="13"/>
    </row>
    <row r="1689" spans="1:9" ht="47.25" outlineLevel="2" x14ac:dyDescent="0.25">
      <c r="A1689" s="74" t="str">
        <f>"20.3."&amp;ROW(A1)&amp;"."</f>
        <v>20.3.1.</v>
      </c>
      <c r="B1689" s="50" t="s">
        <v>1485</v>
      </c>
      <c r="C1689" s="16" t="s">
        <v>1486</v>
      </c>
      <c r="D1689" s="16" t="s">
        <v>3099</v>
      </c>
      <c r="E1689" s="16"/>
      <c r="F1689" s="19"/>
      <c r="G1689" s="77" t="s">
        <v>1692</v>
      </c>
      <c r="H1689" s="17">
        <v>1</v>
      </c>
      <c r="I1689" s="13"/>
    </row>
    <row r="1690" spans="1:9" ht="47.25" outlineLevel="2" x14ac:dyDescent="0.25">
      <c r="A1690" s="74" t="str">
        <f>"20.3."&amp;ROW(A2)&amp;"."</f>
        <v>20.3.2.</v>
      </c>
      <c r="B1690" s="50" t="s">
        <v>1487</v>
      </c>
      <c r="C1690" s="16" t="s">
        <v>1488</v>
      </c>
      <c r="D1690" s="16" t="s">
        <v>3099</v>
      </c>
      <c r="E1690" s="16"/>
      <c r="F1690" s="19"/>
      <c r="G1690" s="77" t="s">
        <v>1693</v>
      </c>
      <c r="H1690" s="17">
        <v>1</v>
      </c>
      <c r="I1690" s="13"/>
    </row>
    <row r="1691" spans="1:9" ht="47.25" outlineLevel="2" x14ac:dyDescent="0.25">
      <c r="A1691" s="74" t="str">
        <f>"20.3."&amp;ROW(A3)&amp;"."</f>
        <v>20.3.3.</v>
      </c>
      <c r="B1691" s="50" t="s">
        <v>1489</v>
      </c>
      <c r="C1691" s="16" t="s">
        <v>1490</v>
      </c>
      <c r="D1691" s="16" t="s">
        <v>3099</v>
      </c>
      <c r="E1691" s="16"/>
      <c r="F1691" s="19"/>
      <c r="G1691" s="77" t="s">
        <v>1400</v>
      </c>
      <c r="H1691" s="17">
        <v>1</v>
      </c>
      <c r="I1691" s="43"/>
    </row>
    <row r="1692" spans="1:9" ht="47.25" outlineLevel="2" x14ac:dyDescent="0.25">
      <c r="A1692" s="74" t="str">
        <f>"20.3."&amp;ROW(A4)&amp;"."</f>
        <v>20.3.4.</v>
      </c>
      <c r="B1692" s="50" t="s">
        <v>1491</v>
      </c>
      <c r="C1692" s="16" t="s">
        <v>1492</v>
      </c>
      <c r="D1692" s="16" t="s">
        <v>3099</v>
      </c>
      <c r="E1692" s="16"/>
      <c r="F1692" s="19"/>
      <c r="G1692" s="11"/>
      <c r="H1692" s="17">
        <v>1</v>
      </c>
      <c r="I1692" s="13"/>
    </row>
    <row r="1693" spans="1:9" ht="47.25" outlineLevel="2" x14ac:dyDescent="0.25">
      <c r="A1693" s="74" t="str">
        <f>"20.3."&amp;ROW(A5)&amp;"."</f>
        <v>20.3.5.</v>
      </c>
      <c r="B1693" s="50" t="s">
        <v>1493</v>
      </c>
      <c r="C1693" s="16" t="s">
        <v>1494</v>
      </c>
      <c r="D1693" s="16" t="s">
        <v>3099</v>
      </c>
      <c r="E1693" s="16"/>
      <c r="F1693" s="19"/>
      <c r="G1693" s="11"/>
      <c r="H1693" s="17">
        <v>1</v>
      </c>
      <c r="I1693" s="13"/>
    </row>
    <row r="1694" spans="1:9" ht="31.5" outlineLevel="1" x14ac:dyDescent="0.25">
      <c r="A1694" s="74" t="s">
        <v>3697</v>
      </c>
      <c r="B1694" s="49" t="s">
        <v>3082</v>
      </c>
      <c r="C1694" s="14"/>
      <c r="D1694" s="14"/>
      <c r="E1694" s="14"/>
      <c r="F1694" s="14"/>
      <c r="G1694" s="11"/>
      <c r="I1694" s="13"/>
    </row>
    <row r="1695" spans="1:9" ht="47.25" outlineLevel="2" x14ac:dyDescent="0.25">
      <c r="A1695" s="74" t="str">
        <f>"20.4."&amp;ROW(A1)&amp;"."</f>
        <v>20.4.1.</v>
      </c>
      <c r="B1695" s="50" t="s">
        <v>2784</v>
      </c>
      <c r="C1695" s="16" t="s">
        <v>2785</v>
      </c>
      <c r="D1695" s="16" t="s">
        <v>3099</v>
      </c>
      <c r="E1695" s="16"/>
      <c r="F1695" s="19"/>
      <c r="G1695" s="11"/>
      <c r="H1695" s="17">
        <v>1</v>
      </c>
      <c r="I1695" s="13"/>
    </row>
    <row r="1696" spans="1:9" ht="47.25" outlineLevel="2" x14ac:dyDescent="0.25">
      <c r="A1696" s="74" t="str">
        <f>"20.4."&amp;ROW(A2)&amp;"."</f>
        <v>20.4.2.</v>
      </c>
      <c r="B1696" s="50" t="s">
        <v>2587</v>
      </c>
      <c r="C1696" s="16" t="s">
        <v>2588</v>
      </c>
      <c r="D1696" s="16" t="s">
        <v>3099</v>
      </c>
      <c r="E1696" s="16"/>
      <c r="F1696" s="19"/>
      <c r="G1696" s="11"/>
      <c r="H1696" s="17">
        <v>4</v>
      </c>
      <c r="I1696" s="13"/>
    </row>
    <row r="1697" spans="1:9" ht="47.25" outlineLevel="2" x14ac:dyDescent="0.25">
      <c r="A1697" s="74" t="str">
        <f>"20.4."&amp;ROW(A3)&amp;"."</f>
        <v>20.4.3.</v>
      </c>
      <c r="B1697" s="50" t="s">
        <v>2405</v>
      </c>
      <c r="C1697" s="16" t="s">
        <v>2406</v>
      </c>
      <c r="D1697" s="16" t="s">
        <v>3099</v>
      </c>
      <c r="E1697" s="16" t="s">
        <v>3278</v>
      </c>
      <c r="F1697" s="19"/>
      <c r="G1697" s="11"/>
      <c r="H1697" s="17">
        <v>1</v>
      </c>
      <c r="I1697" s="13"/>
    </row>
    <row r="1698" spans="1:9" ht="47.25" outlineLevel="2" x14ac:dyDescent="0.25">
      <c r="A1698" s="74" t="str">
        <f>"20.4."&amp;ROW(A4)&amp;"."</f>
        <v>20.4.4.</v>
      </c>
      <c r="B1698" s="50" t="s">
        <v>2407</v>
      </c>
      <c r="C1698" s="16" t="s">
        <v>2408</v>
      </c>
      <c r="D1698" s="16" t="s">
        <v>3099</v>
      </c>
      <c r="E1698" s="16" t="s">
        <v>3278</v>
      </c>
      <c r="F1698" s="19"/>
      <c r="G1698" s="11"/>
      <c r="H1698" s="17">
        <v>2</v>
      </c>
      <c r="I1698" s="13"/>
    </row>
    <row r="1699" spans="1:9" ht="47.25" outlineLevel="2" x14ac:dyDescent="0.25">
      <c r="A1699" s="74" t="str">
        <f>"20.4."&amp;ROW(A5)&amp;"."</f>
        <v>20.4.5.</v>
      </c>
      <c r="B1699" s="50" t="s">
        <v>1764</v>
      </c>
      <c r="C1699" s="16" t="s">
        <v>1765</v>
      </c>
      <c r="D1699" s="16" t="s">
        <v>3099</v>
      </c>
      <c r="E1699" s="16" t="s">
        <v>3278</v>
      </c>
      <c r="F1699" s="19"/>
      <c r="G1699" s="11"/>
      <c r="H1699" s="17">
        <v>1</v>
      </c>
      <c r="I1699" s="13"/>
    </row>
    <row r="1700" spans="1:9" ht="47.25" outlineLevel="2" x14ac:dyDescent="0.25">
      <c r="A1700" s="74" t="str">
        <f t="shared" ref="A1700:A1708" si="79">"20.4."&amp;ROW(A8)&amp;"."</f>
        <v>20.4.8.</v>
      </c>
      <c r="B1700" s="50" t="s">
        <v>2786</v>
      </c>
      <c r="C1700" s="16" t="s">
        <v>2787</v>
      </c>
      <c r="D1700" s="16" t="s">
        <v>3099</v>
      </c>
      <c r="E1700" s="16" t="s">
        <v>3454</v>
      </c>
      <c r="F1700" s="19"/>
      <c r="G1700" s="11"/>
      <c r="H1700" s="17">
        <v>1</v>
      </c>
      <c r="I1700" s="13"/>
    </row>
    <row r="1701" spans="1:9" ht="47.25" outlineLevel="2" x14ac:dyDescent="0.25">
      <c r="A1701" s="74" t="str">
        <f t="shared" si="79"/>
        <v>20.4.9.</v>
      </c>
      <c r="B1701" s="50" t="s">
        <v>2788</v>
      </c>
      <c r="C1701" s="16" t="s">
        <v>2789</v>
      </c>
      <c r="D1701" s="16" t="s">
        <v>3099</v>
      </c>
      <c r="E1701" s="16" t="s">
        <v>3278</v>
      </c>
      <c r="F1701" s="19"/>
      <c r="G1701" s="11"/>
      <c r="H1701" s="17">
        <v>1</v>
      </c>
      <c r="I1701" s="13"/>
    </row>
    <row r="1702" spans="1:9" ht="47.25" outlineLevel="2" x14ac:dyDescent="0.25">
      <c r="A1702" s="74" t="str">
        <f t="shared" si="79"/>
        <v>20.4.10.</v>
      </c>
      <c r="B1702" s="50" t="s">
        <v>2790</v>
      </c>
      <c r="C1702" s="16" t="s">
        <v>2791</v>
      </c>
      <c r="D1702" s="16" t="s">
        <v>3099</v>
      </c>
      <c r="E1702" s="16" t="s">
        <v>3405</v>
      </c>
      <c r="F1702" s="19"/>
      <c r="G1702" s="11"/>
      <c r="H1702" s="17">
        <v>1</v>
      </c>
      <c r="I1702" s="13"/>
    </row>
    <row r="1703" spans="1:9" ht="47.25" outlineLevel="2" x14ac:dyDescent="0.25">
      <c r="A1703" s="74" t="str">
        <f t="shared" si="79"/>
        <v>20.4.11.</v>
      </c>
      <c r="B1703" s="50" t="s">
        <v>2595</v>
      </c>
      <c r="C1703" s="16" t="s">
        <v>2596</v>
      </c>
      <c r="D1703" s="16" t="s">
        <v>3099</v>
      </c>
      <c r="E1703" s="16" t="s">
        <v>3278</v>
      </c>
      <c r="F1703" s="19"/>
      <c r="G1703" s="11"/>
      <c r="H1703" s="17">
        <v>3</v>
      </c>
      <c r="I1703" s="13"/>
    </row>
    <row r="1704" spans="1:9" ht="47.25" outlineLevel="2" x14ac:dyDescent="0.25">
      <c r="A1704" s="74" t="str">
        <f t="shared" si="79"/>
        <v>20.4.12.</v>
      </c>
      <c r="B1704" s="50" t="s">
        <v>2792</v>
      </c>
      <c r="C1704" s="16" t="s">
        <v>2793</v>
      </c>
      <c r="D1704" s="16" t="s">
        <v>3099</v>
      </c>
      <c r="E1704" s="16" t="s">
        <v>3405</v>
      </c>
      <c r="F1704" s="19"/>
      <c r="G1704" s="11"/>
      <c r="H1704" s="17">
        <v>1</v>
      </c>
      <c r="I1704" s="13"/>
    </row>
    <row r="1705" spans="1:9" ht="47.25" outlineLevel="2" x14ac:dyDescent="0.25">
      <c r="A1705" s="74" t="str">
        <f t="shared" si="79"/>
        <v>20.4.13.</v>
      </c>
      <c r="B1705" s="50" t="s">
        <v>2794</v>
      </c>
      <c r="C1705" s="16" t="s">
        <v>2795</v>
      </c>
      <c r="D1705" s="16" t="s">
        <v>3099</v>
      </c>
      <c r="E1705" s="16" t="s">
        <v>3278</v>
      </c>
      <c r="F1705" s="19"/>
      <c r="G1705" s="11"/>
      <c r="H1705" s="17">
        <v>1</v>
      </c>
      <c r="I1705" s="13"/>
    </row>
    <row r="1706" spans="1:9" ht="47.25" outlineLevel="2" x14ac:dyDescent="0.25">
      <c r="A1706" s="74" t="str">
        <f t="shared" si="79"/>
        <v>20.4.14.</v>
      </c>
      <c r="B1706" s="50" t="s">
        <v>2796</v>
      </c>
      <c r="C1706" s="16" t="s">
        <v>2797</v>
      </c>
      <c r="D1706" s="16" t="s">
        <v>3099</v>
      </c>
      <c r="E1706" s="16" t="s">
        <v>3278</v>
      </c>
      <c r="F1706" s="19"/>
      <c r="G1706" s="11"/>
      <c r="H1706" s="17">
        <v>1</v>
      </c>
      <c r="I1706" s="13"/>
    </row>
    <row r="1707" spans="1:9" ht="47.25" outlineLevel="2" x14ac:dyDescent="0.25">
      <c r="A1707" s="74" t="str">
        <f t="shared" si="79"/>
        <v>20.4.15.</v>
      </c>
      <c r="B1707" s="50" t="s">
        <v>2798</v>
      </c>
      <c r="C1707" s="16" t="s">
        <v>2799</v>
      </c>
      <c r="D1707" s="16" t="s">
        <v>3099</v>
      </c>
      <c r="E1707" s="16" t="s">
        <v>3405</v>
      </c>
      <c r="F1707" s="19"/>
      <c r="G1707" s="11"/>
      <c r="H1707" s="17">
        <v>1</v>
      </c>
      <c r="I1707" s="13"/>
    </row>
    <row r="1708" spans="1:9" ht="47.25" outlineLevel="2" x14ac:dyDescent="0.25">
      <c r="A1708" s="74" t="str">
        <f t="shared" si="79"/>
        <v>20.4.16.</v>
      </c>
      <c r="B1708" s="50" t="s">
        <v>2800</v>
      </c>
      <c r="C1708" s="16" t="s">
        <v>2801</v>
      </c>
      <c r="D1708" s="16" t="s">
        <v>3099</v>
      </c>
      <c r="E1708" s="16" t="s">
        <v>3278</v>
      </c>
      <c r="F1708" s="19"/>
      <c r="G1708" s="11"/>
      <c r="H1708" s="17">
        <v>1</v>
      </c>
      <c r="I1708" s="13"/>
    </row>
    <row r="1709" spans="1:9" ht="47.25" outlineLevel="2" x14ac:dyDescent="0.25">
      <c r="A1709" s="74" t="str">
        <f t="shared" ref="A1709:A1743" si="80">"20.4."&amp;ROW(A17)&amp;"."</f>
        <v>20.4.17.</v>
      </c>
      <c r="B1709" s="50" t="s">
        <v>2802</v>
      </c>
      <c r="C1709" s="16" t="s">
        <v>2803</v>
      </c>
      <c r="D1709" s="16" t="s">
        <v>3099</v>
      </c>
      <c r="E1709" s="16" t="s">
        <v>3278</v>
      </c>
      <c r="F1709" s="19"/>
      <c r="G1709" s="11"/>
      <c r="H1709" s="17">
        <v>1</v>
      </c>
      <c r="I1709" s="13"/>
    </row>
    <row r="1710" spans="1:9" ht="47.25" outlineLevel="2" x14ac:dyDescent="0.25">
      <c r="A1710" s="74" t="str">
        <f t="shared" si="80"/>
        <v>20.4.18.</v>
      </c>
      <c r="B1710" s="50" t="s">
        <v>2804</v>
      </c>
      <c r="C1710" s="16" t="s">
        <v>2805</v>
      </c>
      <c r="D1710" s="16" t="s">
        <v>3099</v>
      </c>
      <c r="E1710" s="16" t="s">
        <v>3278</v>
      </c>
      <c r="F1710" s="19"/>
      <c r="G1710" s="11"/>
      <c r="H1710" s="17">
        <v>3</v>
      </c>
      <c r="I1710" s="13"/>
    </row>
    <row r="1711" spans="1:9" ht="47.25" outlineLevel="2" x14ac:dyDescent="0.25">
      <c r="A1711" s="74" t="str">
        <f t="shared" si="80"/>
        <v>20.4.19.</v>
      </c>
      <c r="B1711" s="50" t="s">
        <v>2806</v>
      </c>
      <c r="C1711" s="16" t="s">
        <v>2807</v>
      </c>
      <c r="D1711" s="16" t="s">
        <v>3099</v>
      </c>
      <c r="E1711" s="16" t="s">
        <v>3278</v>
      </c>
      <c r="F1711" s="19"/>
      <c r="G1711" s="11"/>
      <c r="H1711" s="17">
        <v>1</v>
      </c>
      <c r="I1711" s="13"/>
    </row>
    <row r="1712" spans="1:9" ht="47.25" outlineLevel="2" x14ac:dyDescent="0.25">
      <c r="A1712" s="74" t="str">
        <f t="shared" si="80"/>
        <v>20.4.20.</v>
      </c>
      <c r="B1712" s="50" t="s">
        <v>2808</v>
      </c>
      <c r="C1712" s="16" t="s">
        <v>2809</v>
      </c>
      <c r="D1712" s="16" t="s">
        <v>3099</v>
      </c>
      <c r="E1712" s="16" t="s">
        <v>3278</v>
      </c>
      <c r="F1712" s="19"/>
      <c r="G1712" s="11"/>
      <c r="H1712" s="17">
        <v>1</v>
      </c>
      <c r="I1712" s="13"/>
    </row>
    <row r="1713" spans="1:9" ht="47.25" outlineLevel="2" x14ac:dyDescent="0.25">
      <c r="A1713" s="74" t="str">
        <f t="shared" si="80"/>
        <v>20.4.21.</v>
      </c>
      <c r="B1713" s="50" t="s">
        <v>2810</v>
      </c>
      <c r="C1713" s="16" t="s">
        <v>2811</v>
      </c>
      <c r="D1713" s="16" t="s">
        <v>3099</v>
      </c>
      <c r="E1713" s="16" t="s">
        <v>3278</v>
      </c>
      <c r="F1713" s="19"/>
      <c r="G1713" s="11"/>
      <c r="H1713" s="17">
        <v>1</v>
      </c>
      <c r="I1713" s="13"/>
    </row>
    <row r="1714" spans="1:9" ht="47.25" outlineLevel="2" x14ac:dyDescent="0.25">
      <c r="A1714" s="74" t="str">
        <f t="shared" si="80"/>
        <v>20.4.22.</v>
      </c>
      <c r="B1714" s="50" t="s">
        <v>2812</v>
      </c>
      <c r="C1714" s="16" t="s">
        <v>2813</v>
      </c>
      <c r="D1714" s="16" t="s">
        <v>3099</v>
      </c>
      <c r="E1714" s="16" t="s">
        <v>3278</v>
      </c>
      <c r="F1714" s="19"/>
      <c r="G1714" s="11"/>
      <c r="H1714" s="17">
        <v>1</v>
      </c>
      <c r="I1714" s="13"/>
    </row>
    <row r="1715" spans="1:9" ht="47.25" outlineLevel="2" x14ac:dyDescent="0.25">
      <c r="A1715" s="74" t="str">
        <f t="shared" si="80"/>
        <v>20.4.23.</v>
      </c>
      <c r="B1715" s="50" t="s">
        <v>2814</v>
      </c>
      <c r="C1715" s="16" t="s">
        <v>2815</v>
      </c>
      <c r="D1715" s="16" t="s">
        <v>3099</v>
      </c>
      <c r="E1715" s="16" t="s">
        <v>3278</v>
      </c>
      <c r="F1715" s="19"/>
      <c r="G1715" s="11"/>
      <c r="H1715" s="17">
        <v>1</v>
      </c>
      <c r="I1715" s="13"/>
    </row>
    <row r="1716" spans="1:9" ht="47.25" outlineLevel="2" x14ac:dyDescent="0.25">
      <c r="A1716" s="74" t="str">
        <f t="shared" si="80"/>
        <v>20.4.24.</v>
      </c>
      <c r="B1716" s="50" t="s">
        <v>2816</v>
      </c>
      <c r="C1716" s="16" t="s">
        <v>2817</v>
      </c>
      <c r="D1716" s="16" t="s">
        <v>3099</v>
      </c>
      <c r="E1716" s="16"/>
      <c r="F1716" s="19"/>
      <c r="G1716" s="11"/>
      <c r="H1716" s="17">
        <v>1</v>
      </c>
      <c r="I1716" s="13"/>
    </row>
    <row r="1717" spans="1:9" ht="47.25" outlineLevel="2" x14ac:dyDescent="0.25">
      <c r="A1717" s="74" t="str">
        <f t="shared" si="80"/>
        <v>20.4.25.</v>
      </c>
      <c r="B1717" s="50" t="s">
        <v>2818</v>
      </c>
      <c r="C1717" s="16" t="s">
        <v>2819</v>
      </c>
      <c r="D1717" s="16" t="s">
        <v>3099</v>
      </c>
      <c r="E1717" s="16" t="s">
        <v>3278</v>
      </c>
      <c r="F1717" s="19"/>
      <c r="G1717" s="11"/>
      <c r="H1717" s="17">
        <v>1</v>
      </c>
      <c r="I1717" s="13"/>
    </row>
    <row r="1718" spans="1:9" ht="47.25" outlineLevel="2" x14ac:dyDescent="0.25">
      <c r="A1718" s="74" t="str">
        <f t="shared" si="80"/>
        <v>20.4.26.</v>
      </c>
      <c r="B1718" s="50" t="s">
        <v>2820</v>
      </c>
      <c r="C1718" s="16" t="s">
        <v>2821</v>
      </c>
      <c r="D1718" s="16" t="s">
        <v>3099</v>
      </c>
      <c r="E1718" s="16" t="s">
        <v>3278</v>
      </c>
      <c r="F1718" s="19"/>
      <c r="G1718" s="11"/>
      <c r="H1718" s="17">
        <v>2</v>
      </c>
      <c r="I1718" s="13"/>
    </row>
    <row r="1719" spans="1:9" ht="47.25" outlineLevel="2" x14ac:dyDescent="0.25">
      <c r="A1719" s="74" t="str">
        <f t="shared" si="80"/>
        <v>20.4.27.</v>
      </c>
      <c r="B1719" s="50" t="s">
        <v>2822</v>
      </c>
      <c r="C1719" s="16" t="s">
        <v>2823</v>
      </c>
      <c r="D1719" s="16" t="s">
        <v>3099</v>
      </c>
      <c r="E1719" s="16"/>
      <c r="F1719" s="19"/>
      <c r="G1719" s="11"/>
      <c r="H1719" s="17">
        <v>1</v>
      </c>
      <c r="I1719" s="13"/>
    </row>
    <row r="1720" spans="1:9" ht="47.25" outlineLevel="2" x14ac:dyDescent="0.25">
      <c r="A1720" s="74" t="str">
        <f t="shared" si="80"/>
        <v>20.4.28.</v>
      </c>
      <c r="B1720" s="50" t="s">
        <v>2824</v>
      </c>
      <c r="C1720" s="16" t="s">
        <v>2825</v>
      </c>
      <c r="D1720" s="16" t="s">
        <v>3099</v>
      </c>
      <c r="E1720" s="16" t="s">
        <v>3278</v>
      </c>
      <c r="F1720" s="19"/>
      <c r="G1720" s="11"/>
      <c r="H1720" s="17">
        <v>2</v>
      </c>
      <c r="I1720" s="13"/>
    </row>
    <row r="1721" spans="1:9" ht="47.25" outlineLevel="2" x14ac:dyDescent="0.25">
      <c r="A1721" s="74" t="str">
        <f t="shared" si="80"/>
        <v>20.4.29.</v>
      </c>
      <c r="B1721" s="50" t="s">
        <v>2826</v>
      </c>
      <c r="C1721" s="16" t="s">
        <v>2827</v>
      </c>
      <c r="D1721" s="16" t="s">
        <v>3099</v>
      </c>
      <c r="E1721" s="16"/>
      <c r="F1721" s="19"/>
      <c r="G1721" s="11"/>
      <c r="H1721" s="17">
        <v>2</v>
      </c>
      <c r="I1721" s="13"/>
    </row>
    <row r="1722" spans="1:9" ht="47.25" outlineLevel="2" x14ac:dyDescent="0.25">
      <c r="A1722" s="74" t="str">
        <f t="shared" si="80"/>
        <v>20.4.30.</v>
      </c>
      <c r="B1722" s="50" t="s">
        <v>2828</v>
      </c>
      <c r="C1722" s="16" t="s">
        <v>2829</v>
      </c>
      <c r="D1722" s="16" t="s">
        <v>3099</v>
      </c>
      <c r="E1722" s="16" t="s">
        <v>3278</v>
      </c>
      <c r="F1722" s="19"/>
      <c r="G1722" s="11"/>
      <c r="H1722" s="17">
        <v>1</v>
      </c>
      <c r="I1722" s="13"/>
    </row>
    <row r="1723" spans="1:9" ht="47.25" outlineLevel="2" x14ac:dyDescent="0.25">
      <c r="A1723" s="74" t="str">
        <f t="shared" si="80"/>
        <v>20.4.31.</v>
      </c>
      <c r="B1723" s="50" t="s">
        <v>2830</v>
      </c>
      <c r="C1723" s="16" t="s">
        <v>2831</v>
      </c>
      <c r="D1723" s="16" t="s">
        <v>3099</v>
      </c>
      <c r="E1723" s="16" t="s">
        <v>3278</v>
      </c>
      <c r="F1723" s="19"/>
      <c r="G1723" s="11"/>
      <c r="H1723" s="17">
        <v>1</v>
      </c>
      <c r="I1723" s="13"/>
    </row>
    <row r="1724" spans="1:9" ht="47.25" outlineLevel="2" x14ac:dyDescent="0.25">
      <c r="A1724" s="74" t="str">
        <f t="shared" si="80"/>
        <v>20.4.32.</v>
      </c>
      <c r="B1724" s="50" t="s">
        <v>2832</v>
      </c>
      <c r="C1724" s="16" t="s">
        <v>2833</v>
      </c>
      <c r="D1724" s="16" t="s">
        <v>3099</v>
      </c>
      <c r="E1724" s="16" t="s">
        <v>3278</v>
      </c>
      <c r="F1724" s="19"/>
      <c r="G1724" s="11"/>
      <c r="H1724" s="17">
        <v>1</v>
      </c>
      <c r="I1724" s="13"/>
    </row>
    <row r="1725" spans="1:9" ht="47.25" outlineLevel="2" x14ac:dyDescent="0.25">
      <c r="A1725" s="74" t="str">
        <f t="shared" si="80"/>
        <v>20.4.33.</v>
      </c>
      <c r="B1725" s="50" t="s">
        <v>2834</v>
      </c>
      <c r="C1725" s="16" t="s">
        <v>2835</v>
      </c>
      <c r="D1725" s="16" t="s">
        <v>3099</v>
      </c>
      <c r="E1725" s="16" t="s">
        <v>3278</v>
      </c>
      <c r="F1725" s="19"/>
      <c r="G1725" s="11"/>
      <c r="H1725" s="17">
        <v>1</v>
      </c>
      <c r="I1725" s="13"/>
    </row>
    <row r="1726" spans="1:9" ht="47.25" outlineLevel="2" x14ac:dyDescent="0.25">
      <c r="A1726" s="74" t="str">
        <f t="shared" si="80"/>
        <v>20.4.34.</v>
      </c>
      <c r="B1726" s="50" t="s">
        <v>2834</v>
      </c>
      <c r="C1726" s="16" t="s">
        <v>2836</v>
      </c>
      <c r="D1726" s="16" t="s">
        <v>3099</v>
      </c>
      <c r="E1726" s="16" t="s">
        <v>3278</v>
      </c>
      <c r="F1726" s="19"/>
      <c r="G1726" s="11"/>
      <c r="H1726" s="17">
        <v>1</v>
      </c>
      <c r="I1726" s="13"/>
    </row>
    <row r="1727" spans="1:9" ht="47.25" outlineLevel="2" x14ac:dyDescent="0.25">
      <c r="A1727" s="74" t="str">
        <f t="shared" si="80"/>
        <v>20.4.35.</v>
      </c>
      <c r="B1727" s="50" t="s">
        <v>2837</v>
      </c>
      <c r="C1727" s="16" t="s">
        <v>2838</v>
      </c>
      <c r="D1727" s="16" t="s">
        <v>3099</v>
      </c>
      <c r="E1727" s="16" t="s">
        <v>3278</v>
      </c>
      <c r="F1727" s="19"/>
      <c r="G1727" s="11"/>
      <c r="H1727" s="17">
        <v>2</v>
      </c>
      <c r="I1727" s="13"/>
    </row>
    <row r="1728" spans="1:9" ht="47.25" outlineLevel="2" x14ac:dyDescent="0.25">
      <c r="A1728" s="74" t="str">
        <f t="shared" si="80"/>
        <v>20.4.36.</v>
      </c>
      <c r="B1728" s="50" t="s">
        <v>2839</v>
      </c>
      <c r="C1728" s="16" t="s">
        <v>2840</v>
      </c>
      <c r="D1728" s="16" t="s">
        <v>3099</v>
      </c>
      <c r="E1728" s="16" t="s">
        <v>3278</v>
      </c>
      <c r="F1728" s="19"/>
      <c r="G1728" s="11"/>
      <c r="H1728" s="17">
        <v>2</v>
      </c>
      <c r="I1728" s="13"/>
    </row>
    <row r="1729" spans="1:9" ht="47.25" outlineLevel="2" x14ac:dyDescent="0.25">
      <c r="A1729" s="74" t="str">
        <f t="shared" si="80"/>
        <v>20.4.37.</v>
      </c>
      <c r="B1729" s="50" t="s">
        <v>2841</v>
      </c>
      <c r="C1729" s="16" t="s">
        <v>2842</v>
      </c>
      <c r="D1729" s="16" t="s">
        <v>3099</v>
      </c>
      <c r="E1729" s="16" t="s">
        <v>3278</v>
      </c>
      <c r="F1729" s="19"/>
      <c r="G1729" s="11"/>
      <c r="H1729" s="17">
        <v>2</v>
      </c>
      <c r="I1729" s="13"/>
    </row>
    <row r="1730" spans="1:9" ht="47.25" outlineLevel="2" x14ac:dyDescent="0.25">
      <c r="A1730" s="74" t="str">
        <f t="shared" si="80"/>
        <v>20.4.38.</v>
      </c>
      <c r="B1730" s="50" t="s">
        <v>3455</v>
      </c>
      <c r="C1730" s="16" t="s">
        <v>2843</v>
      </c>
      <c r="D1730" s="16" t="s">
        <v>3099</v>
      </c>
      <c r="E1730" s="16" t="s">
        <v>3278</v>
      </c>
      <c r="F1730" s="19"/>
      <c r="G1730" s="11"/>
      <c r="H1730" s="17">
        <v>2</v>
      </c>
      <c r="I1730" s="13"/>
    </row>
    <row r="1731" spans="1:9" ht="47.25" outlineLevel="2" x14ac:dyDescent="0.25">
      <c r="A1731" s="74" t="str">
        <f t="shared" si="80"/>
        <v>20.4.39.</v>
      </c>
      <c r="B1731" s="50" t="s">
        <v>2754</v>
      </c>
      <c r="C1731" s="16" t="s">
        <v>2755</v>
      </c>
      <c r="D1731" s="16" t="s">
        <v>3099</v>
      </c>
      <c r="E1731" s="16"/>
      <c r="F1731" s="19"/>
      <c r="G1731" s="11"/>
      <c r="H1731" s="17">
        <v>2</v>
      </c>
      <c r="I1731" s="13"/>
    </row>
    <row r="1732" spans="1:9" ht="47.25" outlineLevel="2" x14ac:dyDescent="0.25">
      <c r="A1732" s="74" t="str">
        <f t="shared" si="80"/>
        <v>20.4.40.</v>
      </c>
      <c r="B1732" s="50" t="s">
        <v>1871</v>
      </c>
      <c r="C1732" s="16" t="s">
        <v>1872</v>
      </c>
      <c r="D1732" s="16" t="s">
        <v>3099</v>
      </c>
      <c r="E1732" s="16" t="s">
        <v>3278</v>
      </c>
      <c r="F1732" s="19"/>
      <c r="G1732" s="11"/>
      <c r="H1732" s="17">
        <v>1</v>
      </c>
      <c r="I1732" s="13"/>
    </row>
    <row r="1733" spans="1:9" ht="47.25" outlineLevel="2" x14ac:dyDescent="0.25">
      <c r="A1733" s="74" t="str">
        <f t="shared" si="80"/>
        <v>20.4.41.</v>
      </c>
      <c r="B1733" s="50" t="s">
        <v>1877</v>
      </c>
      <c r="C1733" s="16" t="s">
        <v>1878</v>
      </c>
      <c r="D1733" s="16" t="s">
        <v>3099</v>
      </c>
      <c r="E1733" s="16" t="s">
        <v>3278</v>
      </c>
      <c r="F1733" s="19"/>
      <c r="G1733" s="11"/>
      <c r="H1733" s="17">
        <v>2</v>
      </c>
      <c r="I1733" s="13"/>
    </row>
    <row r="1734" spans="1:9" ht="47.25" outlineLevel="2" x14ac:dyDescent="0.25">
      <c r="A1734" s="74" t="str">
        <f t="shared" si="80"/>
        <v>20.4.42.</v>
      </c>
      <c r="B1734" s="50" t="s">
        <v>3456</v>
      </c>
      <c r="C1734" s="16" t="s">
        <v>2844</v>
      </c>
      <c r="D1734" s="16" t="s">
        <v>3099</v>
      </c>
      <c r="E1734" s="16" t="s">
        <v>3278</v>
      </c>
      <c r="F1734" s="19"/>
      <c r="G1734" s="11"/>
      <c r="H1734" s="17">
        <v>1</v>
      </c>
      <c r="I1734" s="43"/>
    </row>
    <row r="1735" spans="1:9" ht="47.25" outlineLevel="2" x14ac:dyDescent="0.25">
      <c r="A1735" s="74" t="str">
        <f t="shared" si="80"/>
        <v>20.4.43.</v>
      </c>
      <c r="B1735" s="50" t="s">
        <v>1881</v>
      </c>
      <c r="C1735" s="16" t="s">
        <v>1882</v>
      </c>
      <c r="D1735" s="16" t="s">
        <v>3099</v>
      </c>
      <c r="E1735" s="16" t="s">
        <v>3278</v>
      </c>
      <c r="F1735" s="19"/>
      <c r="G1735" s="11"/>
      <c r="H1735" s="17">
        <v>3</v>
      </c>
      <c r="I1735" s="13"/>
    </row>
    <row r="1736" spans="1:9" ht="47.25" outlineLevel="2" x14ac:dyDescent="0.25">
      <c r="A1736" s="74" t="str">
        <f t="shared" si="80"/>
        <v>20.4.44.</v>
      </c>
      <c r="B1736" s="50" t="s">
        <v>2845</v>
      </c>
      <c r="C1736" s="16" t="s">
        <v>2846</v>
      </c>
      <c r="D1736" s="16" t="s">
        <v>3099</v>
      </c>
      <c r="E1736" s="16" t="s">
        <v>3278</v>
      </c>
      <c r="F1736" s="19"/>
      <c r="G1736" s="11"/>
      <c r="H1736" s="17">
        <v>1</v>
      </c>
      <c r="I1736" s="13"/>
    </row>
    <row r="1737" spans="1:9" ht="47.25" outlineLevel="2" x14ac:dyDescent="0.25">
      <c r="A1737" s="74" t="str">
        <f t="shared" si="80"/>
        <v>20.4.45.</v>
      </c>
      <c r="B1737" s="50" t="s">
        <v>2847</v>
      </c>
      <c r="C1737" s="16" t="s">
        <v>2848</v>
      </c>
      <c r="D1737" s="16" t="s">
        <v>3099</v>
      </c>
      <c r="E1737" s="16" t="s">
        <v>3278</v>
      </c>
      <c r="F1737" s="19"/>
      <c r="G1737" s="11"/>
      <c r="H1737" s="17">
        <v>1</v>
      </c>
      <c r="I1737" s="13"/>
    </row>
    <row r="1738" spans="1:9" ht="47.25" outlineLevel="2" x14ac:dyDescent="0.25">
      <c r="A1738" s="74" t="str">
        <f t="shared" si="80"/>
        <v>20.4.46.</v>
      </c>
      <c r="B1738" s="50" t="s">
        <v>2849</v>
      </c>
      <c r="C1738" s="16" t="s">
        <v>2850</v>
      </c>
      <c r="D1738" s="16" t="s">
        <v>3099</v>
      </c>
      <c r="E1738" s="16" t="s">
        <v>3278</v>
      </c>
      <c r="F1738" s="19"/>
      <c r="G1738" s="11"/>
      <c r="H1738" s="17">
        <v>1</v>
      </c>
      <c r="I1738" s="13"/>
    </row>
    <row r="1739" spans="1:9" ht="47.25" outlineLevel="2" x14ac:dyDescent="0.25">
      <c r="A1739" s="74" t="str">
        <f t="shared" si="80"/>
        <v>20.4.47.</v>
      </c>
      <c r="B1739" s="50" t="s">
        <v>2851</v>
      </c>
      <c r="C1739" s="16" t="s">
        <v>2852</v>
      </c>
      <c r="D1739" s="16" t="s">
        <v>3099</v>
      </c>
      <c r="E1739" s="16" t="s">
        <v>3278</v>
      </c>
      <c r="F1739" s="19"/>
      <c r="G1739" s="11"/>
      <c r="H1739" s="17">
        <v>1</v>
      </c>
      <c r="I1739" s="13"/>
    </row>
    <row r="1740" spans="1:9" ht="47.25" outlineLevel="2" x14ac:dyDescent="0.25">
      <c r="A1740" s="74" t="str">
        <f t="shared" si="80"/>
        <v>20.4.48.</v>
      </c>
      <c r="B1740" s="50" t="s">
        <v>2853</v>
      </c>
      <c r="C1740" s="16" t="s">
        <v>2854</v>
      </c>
      <c r="D1740" s="16" t="s">
        <v>3099</v>
      </c>
      <c r="E1740" s="16" t="s">
        <v>3278</v>
      </c>
      <c r="F1740" s="19"/>
      <c r="G1740" s="11"/>
      <c r="H1740" s="17">
        <v>5</v>
      </c>
      <c r="I1740" s="13"/>
    </row>
    <row r="1741" spans="1:9" ht="47.25" outlineLevel="2" x14ac:dyDescent="0.25">
      <c r="A1741" s="74" t="str">
        <f t="shared" si="80"/>
        <v>20.4.49.</v>
      </c>
      <c r="B1741" s="50" t="s">
        <v>3773</v>
      </c>
      <c r="C1741" s="16" t="s">
        <v>2125</v>
      </c>
      <c r="D1741" s="16" t="s">
        <v>3099</v>
      </c>
      <c r="E1741" s="16" t="s">
        <v>3278</v>
      </c>
      <c r="F1741" s="19"/>
      <c r="G1741" s="11"/>
      <c r="H1741" s="17">
        <v>3</v>
      </c>
      <c r="I1741" s="13"/>
    </row>
    <row r="1742" spans="1:9" ht="47.25" outlineLevel="2" x14ac:dyDescent="0.25">
      <c r="A1742" s="74" t="str">
        <f t="shared" si="80"/>
        <v>20.4.50.</v>
      </c>
      <c r="B1742" s="50" t="s">
        <v>2855</v>
      </c>
      <c r="C1742" s="16" t="s">
        <v>2856</v>
      </c>
      <c r="D1742" s="16" t="s">
        <v>3099</v>
      </c>
      <c r="E1742" s="16" t="s">
        <v>3278</v>
      </c>
      <c r="F1742" s="19"/>
      <c r="G1742" s="11"/>
      <c r="H1742" s="17">
        <v>1</v>
      </c>
      <c r="I1742" s="13"/>
    </row>
    <row r="1743" spans="1:9" ht="47.25" outlineLevel="2" x14ac:dyDescent="0.25">
      <c r="A1743" s="74" t="str">
        <f t="shared" si="80"/>
        <v>20.4.51.</v>
      </c>
      <c r="B1743" s="50" t="s">
        <v>2857</v>
      </c>
      <c r="C1743" s="16" t="s">
        <v>2858</v>
      </c>
      <c r="D1743" s="16" t="s">
        <v>3099</v>
      </c>
      <c r="E1743" s="16" t="s">
        <v>3278</v>
      </c>
      <c r="F1743" s="19"/>
      <c r="G1743" s="11"/>
      <c r="H1743" s="17">
        <v>1</v>
      </c>
      <c r="I1743" s="13"/>
    </row>
    <row r="1744" spans="1:9" s="1" customFormat="1" ht="15.75" x14ac:dyDescent="0.25">
      <c r="A1744" s="65"/>
      <c r="B1744" s="47"/>
      <c r="C1744" s="5"/>
      <c r="D1744" s="5"/>
      <c r="E1744" s="5"/>
      <c r="F1744" s="5"/>
      <c r="G1744" s="11"/>
      <c r="H1744" s="8"/>
      <c r="I1744" s="9"/>
    </row>
    <row r="1745" spans="1:9" ht="15.75" x14ac:dyDescent="0.25">
      <c r="A1745" s="75">
        <v>21</v>
      </c>
      <c r="B1745" s="48" t="s">
        <v>3060</v>
      </c>
      <c r="C1745" s="4"/>
      <c r="D1745" s="4"/>
      <c r="E1745" s="4"/>
      <c r="F1745" s="10">
        <v>4303536.1500000004</v>
      </c>
      <c r="G1745" s="10"/>
      <c r="H1745" s="10"/>
      <c r="I1745" s="10"/>
    </row>
    <row r="1746" spans="1:9" ht="15.75" outlineLevel="1" x14ac:dyDescent="0.25">
      <c r="A1746" s="74" t="s">
        <v>3698</v>
      </c>
      <c r="B1746" s="49" t="s">
        <v>3</v>
      </c>
      <c r="C1746" s="14"/>
      <c r="D1746" s="14"/>
      <c r="E1746" s="14"/>
      <c r="F1746" s="15">
        <v>1163610.69</v>
      </c>
      <c r="H1746" s="28"/>
      <c r="I1746" s="28"/>
    </row>
    <row r="1747" spans="1:9" ht="78.75" outlineLevel="2" x14ac:dyDescent="0.25">
      <c r="A1747" s="74" t="str">
        <f>"21.1."&amp;ROW(A1)&amp;"."</f>
        <v>21.1.1.</v>
      </c>
      <c r="B1747" s="50" t="s">
        <v>3463</v>
      </c>
      <c r="C1747" s="16" t="s">
        <v>3061</v>
      </c>
      <c r="D1747" s="16" t="s">
        <v>3100</v>
      </c>
      <c r="E1747" s="16" t="s">
        <v>3457</v>
      </c>
      <c r="F1747" s="17">
        <v>1163610.69</v>
      </c>
      <c r="H1747" s="17">
        <v>1</v>
      </c>
      <c r="I1747" s="28"/>
    </row>
    <row r="1748" spans="1:9" ht="15.75" outlineLevel="1" x14ac:dyDescent="0.25">
      <c r="A1748" s="74" t="s">
        <v>3699</v>
      </c>
      <c r="B1748" s="49" t="s">
        <v>7</v>
      </c>
      <c r="C1748" s="14"/>
      <c r="D1748" s="14"/>
      <c r="E1748" s="14"/>
      <c r="F1748" s="15">
        <v>3001233.76</v>
      </c>
      <c r="H1748" s="28"/>
      <c r="I1748" s="28"/>
    </row>
    <row r="1749" spans="1:9" ht="47.25" outlineLevel="2" x14ac:dyDescent="0.25">
      <c r="A1749" s="74" t="str">
        <f>"21.2."&amp;ROW(A1)&amp;"."</f>
        <v>21.2.1.</v>
      </c>
      <c r="B1749" s="50" t="s">
        <v>3462</v>
      </c>
      <c r="C1749" s="16" t="s">
        <v>3062</v>
      </c>
      <c r="D1749" s="16" t="s">
        <v>3100</v>
      </c>
      <c r="E1749" s="16" t="s">
        <v>3458</v>
      </c>
      <c r="F1749" s="17">
        <v>13679.47</v>
      </c>
      <c r="H1749" s="17">
        <v>1</v>
      </c>
      <c r="I1749" s="28"/>
    </row>
    <row r="1750" spans="1:9" ht="47.25" outlineLevel="2" x14ac:dyDescent="0.25">
      <c r="A1750" s="74" t="str">
        <f>"21.2."&amp;ROW(A2)&amp;"."</f>
        <v>21.2.2.</v>
      </c>
      <c r="B1750" s="50" t="s">
        <v>3063</v>
      </c>
      <c r="C1750" s="20">
        <v>8279</v>
      </c>
      <c r="D1750" s="16" t="s">
        <v>3100</v>
      </c>
      <c r="E1750" s="16" t="s">
        <v>3459</v>
      </c>
      <c r="F1750" s="17">
        <v>1358866.68</v>
      </c>
      <c r="H1750" s="17">
        <v>1</v>
      </c>
      <c r="I1750" s="28"/>
    </row>
    <row r="1751" spans="1:9" ht="47.25" outlineLevel="2" x14ac:dyDescent="0.25">
      <c r="A1751" s="74" t="str">
        <f>"21.2."&amp;ROW(A3)&amp;"."</f>
        <v>21.2.3.</v>
      </c>
      <c r="B1751" s="50" t="s">
        <v>3063</v>
      </c>
      <c r="C1751" s="20">
        <v>8280</v>
      </c>
      <c r="D1751" s="16" t="s">
        <v>3100</v>
      </c>
      <c r="E1751" s="16" t="s">
        <v>3459</v>
      </c>
      <c r="F1751" s="17">
        <v>1358866.68</v>
      </c>
      <c r="H1751" s="17">
        <v>1</v>
      </c>
      <c r="I1751" s="28"/>
    </row>
    <row r="1752" spans="1:9" ht="47.25" outlineLevel="2" x14ac:dyDescent="0.25">
      <c r="A1752" s="74" t="str">
        <f>"21.2."&amp;ROW(A4)&amp;"."</f>
        <v>21.2.4.</v>
      </c>
      <c r="B1752" s="50" t="s">
        <v>3064</v>
      </c>
      <c r="C1752" s="20">
        <v>8284</v>
      </c>
      <c r="D1752" s="16" t="s">
        <v>3100</v>
      </c>
      <c r="E1752" s="16" t="s">
        <v>3459</v>
      </c>
      <c r="F1752" s="17">
        <v>16132.47</v>
      </c>
      <c r="H1752" s="17">
        <v>1</v>
      </c>
      <c r="I1752" s="28"/>
    </row>
    <row r="1753" spans="1:9" ht="47.25" outlineLevel="2" x14ac:dyDescent="0.25">
      <c r="A1753" s="74" t="str">
        <f>"21.2."&amp;ROW(A5)&amp;"."</f>
        <v>21.2.5.</v>
      </c>
      <c r="B1753" s="50" t="s">
        <v>3065</v>
      </c>
      <c r="C1753" s="20">
        <v>8285</v>
      </c>
      <c r="D1753" s="16" t="s">
        <v>3100</v>
      </c>
      <c r="E1753" s="16" t="s">
        <v>3459</v>
      </c>
      <c r="F1753" s="17">
        <v>16132.47</v>
      </c>
      <c r="H1753" s="17">
        <v>1</v>
      </c>
      <c r="I1753" s="28"/>
    </row>
    <row r="1754" spans="1:9" ht="47.25" outlineLevel="2" x14ac:dyDescent="0.25">
      <c r="A1754" s="74" t="str">
        <f t="shared" ref="A1754:A1756" si="81">"21.2."&amp;ROW(A8)&amp;"."</f>
        <v>21.2.8.</v>
      </c>
      <c r="B1754" s="50" t="s">
        <v>3066</v>
      </c>
      <c r="C1754" s="20">
        <v>8283</v>
      </c>
      <c r="D1754" s="16" t="s">
        <v>3100</v>
      </c>
      <c r="E1754" s="16" t="s">
        <v>3459</v>
      </c>
      <c r="F1754" s="17">
        <v>22525.040000000001</v>
      </c>
      <c r="H1754" s="17">
        <v>1</v>
      </c>
      <c r="I1754" s="28"/>
    </row>
    <row r="1755" spans="1:9" ht="47.25" outlineLevel="2" x14ac:dyDescent="0.25">
      <c r="A1755" s="74" t="str">
        <f t="shared" si="81"/>
        <v>21.2.9.</v>
      </c>
      <c r="B1755" s="50" t="s">
        <v>3067</v>
      </c>
      <c r="C1755" s="20">
        <v>8287</v>
      </c>
      <c r="D1755" s="16" t="s">
        <v>3100</v>
      </c>
      <c r="E1755" s="16" t="s">
        <v>3459</v>
      </c>
      <c r="F1755" s="17">
        <v>67353.55</v>
      </c>
      <c r="H1755" s="17">
        <v>1</v>
      </c>
      <c r="I1755" s="28"/>
    </row>
    <row r="1756" spans="1:9" ht="47.25" outlineLevel="2" x14ac:dyDescent="0.25">
      <c r="A1756" s="74" t="str">
        <f t="shared" si="81"/>
        <v>21.2.10.</v>
      </c>
      <c r="B1756" s="50" t="s">
        <v>3460</v>
      </c>
      <c r="C1756" s="20">
        <v>8288</v>
      </c>
      <c r="D1756" s="16" t="s">
        <v>3100</v>
      </c>
      <c r="E1756" s="16" t="s">
        <v>3459</v>
      </c>
      <c r="F1756" s="17">
        <v>147677.4</v>
      </c>
      <c r="H1756" s="17">
        <v>1</v>
      </c>
      <c r="I1756" s="28"/>
    </row>
    <row r="1757" spans="1:9" ht="15.75" outlineLevel="1" x14ac:dyDescent="0.25">
      <c r="A1757" s="74" t="s">
        <v>3700</v>
      </c>
      <c r="B1757" s="49" t="s">
        <v>104</v>
      </c>
      <c r="C1757" s="14"/>
      <c r="D1757" s="14"/>
      <c r="E1757" s="14"/>
      <c r="F1757" s="15">
        <v>21730.639999999999</v>
      </c>
      <c r="H1757" s="28"/>
      <c r="I1757" s="28"/>
    </row>
    <row r="1758" spans="1:9" ht="47.25" outlineLevel="2" x14ac:dyDescent="0.25">
      <c r="A1758" s="74" t="str">
        <f>"21.3."&amp;ROW(A1)&amp;"."</f>
        <v>21.3.1.</v>
      </c>
      <c r="B1758" s="50" t="s">
        <v>3461</v>
      </c>
      <c r="C1758" s="16" t="s">
        <v>3068</v>
      </c>
      <c r="D1758" s="16" t="s">
        <v>3100</v>
      </c>
      <c r="E1758" s="16" t="s">
        <v>3458</v>
      </c>
      <c r="F1758" s="17">
        <v>21730.639999999999</v>
      </c>
      <c r="H1758" s="17">
        <v>1</v>
      </c>
      <c r="I1758" s="28"/>
    </row>
    <row r="1759" spans="1:9" ht="15.75" outlineLevel="1" x14ac:dyDescent="0.25">
      <c r="A1759" s="74" t="s">
        <v>3701</v>
      </c>
      <c r="B1759" s="49" t="s">
        <v>58</v>
      </c>
      <c r="C1759" s="14"/>
      <c r="D1759" s="14"/>
      <c r="E1759" s="14"/>
      <c r="F1759" s="15">
        <v>116961.06</v>
      </c>
      <c r="H1759" s="28"/>
      <c r="I1759" s="28"/>
    </row>
    <row r="1760" spans="1:9" ht="47.25" outlineLevel="2" x14ac:dyDescent="0.25">
      <c r="A1760" s="74" t="str">
        <f>"21.4."&amp;ROW(A1)&amp;"."</f>
        <v>21.4.1.</v>
      </c>
      <c r="B1760" s="50" t="s">
        <v>3069</v>
      </c>
      <c r="C1760" s="20">
        <v>8281</v>
      </c>
      <c r="D1760" s="16" t="s">
        <v>3100</v>
      </c>
      <c r="E1760" s="16" t="s">
        <v>3459</v>
      </c>
      <c r="F1760" s="17">
        <v>58480.53</v>
      </c>
      <c r="H1760" s="17">
        <v>1</v>
      </c>
      <c r="I1760" s="28"/>
    </row>
    <row r="1761" spans="1:9" ht="47.25" outlineLevel="2" x14ac:dyDescent="0.25">
      <c r="A1761" s="74" t="str">
        <f>"21.4."&amp;ROW(A2)&amp;"."</f>
        <v>21.4.2.</v>
      </c>
      <c r="B1761" s="50" t="s">
        <v>3069</v>
      </c>
      <c r="C1761" s="20">
        <v>8282</v>
      </c>
      <c r="D1761" s="16" t="s">
        <v>3100</v>
      </c>
      <c r="E1761" s="16" t="s">
        <v>3459</v>
      </c>
      <c r="F1761" s="17">
        <v>58480.53</v>
      </c>
      <c r="H1761" s="17">
        <v>1</v>
      </c>
      <c r="I1761" s="28"/>
    </row>
    <row r="1762" spans="1:9" s="1" customFormat="1" ht="15.75" x14ac:dyDescent="0.25">
      <c r="A1762" s="65"/>
      <c r="B1762" s="47"/>
      <c r="C1762" s="5"/>
      <c r="D1762" s="5"/>
      <c r="E1762" s="5"/>
      <c r="F1762" s="5"/>
      <c r="G1762" s="11"/>
      <c r="H1762" s="8"/>
      <c r="I1762" s="9"/>
    </row>
    <row r="1763" spans="1:9" ht="15.75" x14ac:dyDescent="0.25">
      <c r="A1763" s="75">
        <v>22</v>
      </c>
      <c r="B1763" s="48" t="s">
        <v>1495</v>
      </c>
      <c r="C1763" s="4"/>
      <c r="D1763" s="4"/>
      <c r="E1763" s="4"/>
      <c r="F1763" s="10">
        <v>1967720.63</v>
      </c>
      <c r="G1763" s="10"/>
      <c r="H1763" s="10"/>
      <c r="I1763" s="10"/>
    </row>
    <row r="1764" spans="1:9" ht="15.75" outlineLevel="1" x14ac:dyDescent="0.25">
      <c r="A1764" s="74" t="s">
        <v>3702</v>
      </c>
      <c r="B1764" s="49" t="s">
        <v>3</v>
      </c>
      <c r="C1764" s="14"/>
      <c r="D1764" s="14"/>
      <c r="E1764" s="14"/>
      <c r="F1764" s="15">
        <v>618032.64000000001</v>
      </c>
      <c r="G1764" s="11"/>
      <c r="I1764" s="13"/>
    </row>
    <row r="1765" spans="1:9" ht="47.25" outlineLevel="2" x14ac:dyDescent="0.25">
      <c r="A1765" s="74" t="str">
        <f>"22.1."&amp;ROW(A1)&amp;"."</f>
        <v>22.1.1.</v>
      </c>
      <c r="B1765" s="50" t="s">
        <v>1496</v>
      </c>
      <c r="C1765" s="16" t="s">
        <v>1497</v>
      </c>
      <c r="D1765" s="16" t="s">
        <v>3101</v>
      </c>
      <c r="E1765" s="16"/>
      <c r="F1765" s="17">
        <v>618032.64000000001</v>
      </c>
      <c r="G1765" s="11"/>
      <c r="H1765" s="17">
        <v>1</v>
      </c>
      <c r="I1765" s="13"/>
    </row>
    <row r="1766" spans="1:9" ht="15.75" outlineLevel="1" x14ac:dyDescent="0.25">
      <c r="A1766" s="74" t="s">
        <v>3703</v>
      </c>
      <c r="B1766" s="49" t="s">
        <v>7</v>
      </c>
      <c r="C1766" s="14"/>
      <c r="D1766" s="14"/>
      <c r="E1766" s="14"/>
      <c r="F1766" s="15">
        <v>1280753.6000000001</v>
      </c>
      <c r="G1766" s="11"/>
      <c r="I1766" s="13"/>
    </row>
    <row r="1767" spans="1:9" ht="47.25" outlineLevel="2" x14ac:dyDescent="0.25">
      <c r="A1767" s="74" t="str">
        <f>"22.2."&amp;ROW(A1)&amp;"."</f>
        <v>22.2.1.</v>
      </c>
      <c r="B1767" s="50" t="s">
        <v>3464</v>
      </c>
      <c r="C1767" s="16" t="s">
        <v>1498</v>
      </c>
      <c r="D1767" s="16" t="s">
        <v>3101</v>
      </c>
      <c r="E1767" s="16"/>
      <c r="F1767" s="17">
        <v>76065.600000000006</v>
      </c>
      <c r="G1767" s="11"/>
      <c r="H1767" s="17">
        <v>1</v>
      </c>
      <c r="I1767" s="13"/>
    </row>
    <row r="1768" spans="1:9" ht="47.25" outlineLevel="2" x14ac:dyDescent="0.25">
      <c r="A1768" s="74" t="str">
        <f>"22.2."&amp;ROW(A2)&amp;"."</f>
        <v>22.2.2.</v>
      </c>
      <c r="B1768" s="50" t="s">
        <v>1499</v>
      </c>
      <c r="C1768" s="16" t="s">
        <v>1500</v>
      </c>
      <c r="D1768" s="16" t="s">
        <v>3101</v>
      </c>
      <c r="E1768" s="16"/>
      <c r="F1768" s="17">
        <v>531032.64</v>
      </c>
      <c r="G1768" s="11"/>
      <c r="H1768" s="17">
        <v>1</v>
      </c>
      <c r="I1768" s="13"/>
    </row>
    <row r="1769" spans="1:9" ht="47.25" outlineLevel="2" x14ac:dyDescent="0.25">
      <c r="A1769" s="74" t="str">
        <f>"22.2."&amp;ROW(A3)&amp;"."</f>
        <v>22.2.3.</v>
      </c>
      <c r="B1769" s="50" t="s">
        <v>1501</v>
      </c>
      <c r="C1769" s="16" t="s">
        <v>1502</v>
      </c>
      <c r="D1769" s="16" t="s">
        <v>3101</v>
      </c>
      <c r="E1769" s="16"/>
      <c r="F1769" s="17">
        <v>531032.64</v>
      </c>
      <c r="G1769" s="11"/>
      <c r="H1769" s="17">
        <v>1</v>
      </c>
      <c r="I1769" s="13"/>
    </row>
    <row r="1770" spans="1:9" ht="47.25" outlineLevel="2" x14ac:dyDescent="0.25">
      <c r="A1770" s="74" t="str">
        <f>"22.2."&amp;ROW(A4)&amp;"."</f>
        <v>22.2.4.</v>
      </c>
      <c r="B1770" s="50" t="s">
        <v>1503</v>
      </c>
      <c r="C1770" s="16" t="s">
        <v>1504</v>
      </c>
      <c r="D1770" s="16" t="s">
        <v>3101</v>
      </c>
      <c r="E1770" s="16"/>
      <c r="F1770" s="19"/>
      <c r="G1770" s="11"/>
      <c r="H1770" s="17">
        <v>1</v>
      </c>
      <c r="I1770" s="13"/>
    </row>
    <row r="1771" spans="1:9" ht="47.25" outlineLevel="2" x14ac:dyDescent="0.25">
      <c r="A1771" s="74" t="str">
        <f>"22.2."&amp;ROW(A5)&amp;"."</f>
        <v>22.2.5.</v>
      </c>
      <c r="B1771" s="50" t="s">
        <v>1505</v>
      </c>
      <c r="C1771" s="16" t="s">
        <v>1506</v>
      </c>
      <c r="D1771" s="16" t="s">
        <v>3101</v>
      </c>
      <c r="E1771" s="16"/>
      <c r="F1771" s="17">
        <v>71311.360000000001</v>
      </c>
      <c r="G1771" s="11"/>
      <c r="H1771" s="17">
        <v>1</v>
      </c>
      <c r="I1771" s="13"/>
    </row>
    <row r="1772" spans="1:9" ht="47.25" outlineLevel="2" x14ac:dyDescent="0.25">
      <c r="A1772" s="74" t="str">
        <f t="shared" ref="A1772" si="82">"22.2."&amp;ROW(A8)&amp;"."</f>
        <v>22.2.8.</v>
      </c>
      <c r="B1772" s="50" t="s">
        <v>1505</v>
      </c>
      <c r="C1772" s="16" t="s">
        <v>1507</v>
      </c>
      <c r="D1772" s="16" t="s">
        <v>3101</v>
      </c>
      <c r="E1772" s="16"/>
      <c r="F1772" s="17">
        <v>71311.360000000001</v>
      </c>
      <c r="G1772" s="11"/>
      <c r="H1772" s="17">
        <v>1</v>
      </c>
      <c r="I1772" s="13"/>
    </row>
    <row r="1773" spans="1:9" ht="15.75" outlineLevel="1" x14ac:dyDescent="0.25">
      <c r="A1773" s="74" t="s">
        <v>3704</v>
      </c>
      <c r="B1773" s="49" t="s">
        <v>58</v>
      </c>
      <c r="C1773" s="14"/>
      <c r="D1773" s="14"/>
      <c r="E1773" s="14"/>
      <c r="F1773" s="15">
        <v>68934.39</v>
      </c>
      <c r="G1773" s="11"/>
      <c r="I1773" s="13"/>
    </row>
    <row r="1774" spans="1:9" ht="47.25" outlineLevel="2" x14ac:dyDescent="0.25">
      <c r="A1774" s="74" t="str">
        <f>"22.3."&amp;ROW(A1)&amp;"."</f>
        <v>22.3.1.</v>
      </c>
      <c r="B1774" s="50" t="s">
        <v>1508</v>
      </c>
      <c r="C1774" s="16" t="s">
        <v>1509</v>
      </c>
      <c r="D1774" s="16" t="s">
        <v>3101</v>
      </c>
      <c r="E1774" s="16"/>
      <c r="F1774" s="17">
        <v>68934.39</v>
      </c>
      <c r="G1774" s="11"/>
      <c r="H1774" s="17">
        <v>1</v>
      </c>
      <c r="I1774" s="13"/>
    </row>
    <row r="1775" spans="1:9" ht="31.5" outlineLevel="1" x14ac:dyDescent="0.25">
      <c r="A1775" s="74" t="s">
        <v>3705</v>
      </c>
      <c r="B1775" s="49" t="s">
        <v>3082</v>
      </c>
      <c r="C1775" s="14"/>
      <c r="D1775" s="14"/>
      <c r="E1775" s="14"/>
      <c r="F1775" s="14"/>
      <c r="G1775" s="11"/>
      <c r="I1775" s="13"/>
    </row>
    <row r="1776" spans="1:9" ht="47.25" outlineLevel="2" x14ac:dyDescent="0.25">
      <c r="A1776" s="74" t="str">
        <f>"22.4."&amp;ROW(A1)&amp;"."</f>
        <v>22.4.1.</v>
      </c>
      <c r="B1776" s="50" t="s">
        <v>2859</v>
      </c>
      <c r="C1776" s="16" t="s">
        <v>2860</v>
      </c>
      <c r="D1776" s="16" t="s">
        <v>3101</v>
      </c>
      <c r="E1776" s="16"/>
      <c r="F1776" s="14"/>
      <c r="G1776" s="11"/>
      <c r="H1776" s="17">
        <v>1</v>
      </c>
      <c r="I1776" s="13"/>
    </row>
    <row r="1777" spans="1:9" ht="47.25" outlineLevel="2" x14ac:dyDescent="0.25">
      <c r="A1777" s="74" t="str">
        <f>"22.4."&amp;ROW(A2)&amp;"."</f>
        <v>22.4.2.</v>
      </c>
      <c r="B1777" s="50" t="s">
        <v>2217</v>
      </c>
      <c r="C1777" s="16" t="s">
        <v>2861</v>
      </c>
      <c r="D1777" s="16" t="s">
        <v>3101</v>
      </c>
      <c r="E1777" s="16"/>
      <c r="F1777" s="14"/>
      <c r="G1777" s="11"/>
      <c r="H1777" s="17">
        <v>1</v>
      </c>
      <c r="I1777" s="13"/>
    </row>
    <row r="1778" spans="1:9" s="1" customFormat="1" ht="15.75" x14ac:dyDescent="0.25">
      <c r="A1778" s="65"/>
      <c r="B1778" s="47"/>
      <c r="C1778" s="5"/>
      <c r="D1778" s="5"/>
      <c r="E1778" s="5"/>
      <c r="F1778" s="5"/>
      <c r="G1778" s="11"/>
      <c r="H1778" s="8"/>
      <c r="I1778" s="9"/>
    </row>
    <row r="1779" spans="1:9" ht="15.75" x14ac:dyDescent="0.25">
      <c r="A1779" s="75">
        <v>23</v>
      </c>
      <c r="B1779" s="48" t="s">
        <v>1510</v>
      </c>
      <c r="C1779" s="4"/>
      <c r="D1779" s="4"/>
      <c r="E1779" s="4"/>
      <c r="F1779" s="10">
        <v>18392763.690000001</v>
      </c>
      <c r="G1779" s="10"/>
      <c r="H1779" s="10"/>
      <c r="I1779" s="10"/>
    </row>
    <row r="1780" spans="1:9" s="25" customFormat="1" ht="15.75" outlineLevel="1" x14ac:dyDescent="0.25">
      <c r="A1780" s="81" t="s">
        <v>3706</v>
      </c>
      <c r="B1780" s="52" t="s">
        <v>3</v>
      </c>
      <c r="C1780" s="29"/>
      <c r="D1780" s="29"/>
      <c r="E1780" s="29"/>
      <c r="F1780" s="30">
        <v>18016997.550000001</v>
      </c>
      <c r="G1780" s="23"/>
      <c r="H1780" s="31"/>
      <c r="I1780" s="24"/>
    </row>
    <row r="1781" spans="1:9" s="25" customFormat="1" ht="47.25" outlineLevel="2" x14ac:dyDescent="0.25">
      <c r="A1781" s="81" t="str">
        <f>"23.1."&amp;ROW(A1)&amp;"."</f>
        <v>23.1.1.</v>
      </c>
      <c r="B1781" s="51" t="s">
        <v>1511</v>
      </c>
      <c r="C1781" s="21">
        <v>6502</v>
      </c>
      <c r="D1781" s="21" t="s">
        <v>3102</v>
      </c>
      <c r="E1781" s="21"/>
      <c r="F1781" s="22">
        <v>18016997.550000001</v>
      </c>
      <c r="G1781" s="79" t="s">
        <v>1512</v>
      </c>
      <c r="H1781" s="17">
        <v>1</v>
      </c>
      <c r="I1781" s="24"/>
    </row>
    <row r="1782" spans="1:9" s="25" customFormat="1" ht="15.75" outlineLevel="1" x14ac:dyDescent="0.25">
      <c r="A1782" s="81" t="s">
        <v>3707</v>
      </c>
      <c r="B1782" s="52" t="s">
        <v>7</v>
      </c>
      <c r="C1782" s="29"/>
      <c r="D1782" s="29"/>
      <c r="E1782" s="29"/>
      <c r="F1782" s="30">
        <v>252779.29</v>
      </c>
      <c r="G1782" s="80"/>
      <c r="H1782" s="31"/>
      <c r="I1782" s="24"/>
    </row>
    <row r="1783" spans="1:9" s="25" customFormat="1" ht="47.25" outlineLevel="2" x14ac:dyDescent="0.25">
      <c r="A1783" s="81" t="str">
        <f>"23.2."&amp;ROW(A1)&amp;"."</f>
        <v>23.2.1.</v>
      </c>
      <c r="B1783" s="51" t="s">
        <v>1513</v>
      </c>
      <c r="C1783" s="21" t="s">
        <v>1514</v>
      </c>
      <c r="D1783" s="21" t="s">
        <v>3102</v>
      </c>
      <c r="E1783" s="21"/>
      <c r="F1783" s="22">
        <v>17112.5</v>
      </c>
      <c r="G1783" s="80"/>
      <c r="H1783" s="17">
        <v>1</v>
      </c>
      <c r="I1783" s="24"/>
    </row>
    <row r="1784" spans="1:9" s="25" customFormat="1" ht="47.25" outlineLevel="2" x14ac:dyDescent="0.25">
      <c r="A1784" s="81" t="str">
        <f>"23.2."&amp;ROW(A2)&amp;"."</f>
        <v>23.2.2.</v>
      </c>
      <c r="B1784" s="51" t="s">
        <v>1515</v>
      </c>
      <c r="C1784" s="21" t="s">
        <v>1516</v>
      </c>
      <c r="D1784" s="21" t="s">
        <v>3102</v>
      </c>
      <c r="E1784" s="21"/>
      <c r="F1784" s="22">
        <v>7218.58</v>
      </c>
      <c r="G1784" s="23"/>
      <c r="H1784" s="17">
        <v>1</v>
      </c>
      <c r="I1784" s="24"/>
    </row>
    <row r="1785" spans="1:9" s="25" customFormat="1" ht="47.25" outlineLevel="2" x14ac:dyDescent="0.25">
      <c r="A1785" s="81" t="str">
        <f>"23.2."&amp;ROW(A3)&amp;"."</f>
        <v>23.2.3.</v>
      </c>
      <c r="B1785" s="51" t="s">
        <v>1517</v>
      </c>
      <c r="C1785" s="21" t="s">
        <v>1518</v>
      </c>
      <c r="D1785" s="21" t="s">
        <v>3102</v>
      </c>
      <c r="E1785" s="21"/>
      <c r="F1785" s="22">
        <v>228448.21</v>
      </c>
      <c r="G1785" s="23"/>
      <c r="H1785" s="17">
        <v>1</v>
      </c>
      <c r="I1785" s="24"/>
    </row>
    <row r="1786" spans="1:9" s="25" customFormat="1" ht="15.75" outlineLevel="1" x14ac:dyDescent="0.25">
      <c r="A1786" s="81" t="s">
        <v>3708</v>
      </c>
      <c r="B1786" s="52" t="s">
        <v>104</v>
      </c>
      <c r="C1786" s="29"/>
      <c r="D1786" s="29"/>
      <c r="E1786" s="29"/>
      <c r="F1786" s="30">
        <v>109803.2</v>
      </c>
      <c r="G1786" s="23"/>
      <c r="H1786" s="31"/>
      <c r="I1786" s="24"/>
    </row>
    <row r="1787" spans="1:9" s="25" customFormat="1" ht="47.25" outlineLevel="2" x14ac:dyDescent="0.25">
      <c r="A1787" s="81" t="str">
        <f>"23.3."&amp;ROW(A1)&amp;"."</f>
        <v>23.3.1.</v>
      </c>
      <c r="B1787" s="51" t="s">
        <v>1519</v>
      </c>
      <c r="C1787" s="21" t="s">
        <v>1520</v>
      </c>
      <c r="D1787" s="21" t="s">
        <v>3102</v>
      </c>
      <c r="E1787" s="21"/>
      <c r="F1787" s="26"/>
      <c r="G1787" s="23"/>
      <c r="H1787" s="17">
        <v>1</v>
      </c>
      <c r="I1787" s="24"/>
    </row>
    <row r="1788" spans="1:9" s="25" customFormat="1" ht="47.25" outlineLevel="2" x14ac:dyDescent="0.25">
      <c r="A1788" s="81" t="str">
        <f>"23.3."&amp;ROW(A2)&amp;"."</f>
        <v>23.3.2.</v>
      </c>
      <c r="B1788" s="51" t="s">
        <v>1521</v>
      </c>
      <c r="C1788" s="21" t="s">
        <v>1522</v>
      </c>
      <c r="D1788" s="21" t="s">
        <v>3102</v>
      </c>
      <c r="E1788" s="21"/>
      <c r="F1788" s="22">
        <v>109803.2</v>
      </c>
      <c r="G1788" s="23"/>
      <c r="H1788" s="17">
        <v>1</v>
      </c>
      <c r="I1788" s="24"/>
    </row>
    <row r="1789" spans="1:9" s="25" customFormat="1" ht="15.75" outlineLevel="1" x14ac:dyDescent="0.25">
      <c r="A1789" s="81" t="s">
        <v>3709</v>
      </c>
      <c r="B1789" s="52" t="s">
        <v>58</v>
      </c>
      <c r="C1789" s="29"/>
      <c r="D1789" s="29"/>
      <c r="E1789" s="29"/>
      <c r="F1789" s="30">
        <v>13183.65</v>
      </c>
      <c r="G1789" s="23"/>
      <c r="H1789" s="31"/>
      <c r="I1789" s="24"/>
    </row>
    <row r="1790" spans="1:9" s="25" customFormat="1" ht="47.25" outlineLevel="2" x14ac:dyDescent="0.25">
      <c r="A1790" s="81" t="str">
        <f>"23.4."&amp;ROW(A1)&amp;"."</f>
        <v>23.4.1.</v>
      </c>
      <c r="B1790" s="51" t="s">
        <v>1523</v>
      </c>
      <c r="C1790" s="21" t="s">
        <v>1524</v>
      </c>
      <c r="D1790" s="21" t="s">
        <v>3102</v>
      </c>
      <c r="E1790" s="21"/>
      <c r="F1790" s="22">
        <v>13183.65</v>
      </c>
      <c r="G1790" s="23"/>
      <c r="H1790" s="17">
        <v>1</v>
      </c>
      <c r="I1790" s="57"/>
    </row>
    <row r="1791" spans="1:9" s="25" customFormat="1" ht="31.5" outlineLevel="1" x14ac:dyDescent="0.25">
      <c r="A1791" s="81" t="s">
        <v>3710</v>
      </c>
      <c r="B1791" s="49" t="s">
        <v>3082</v>
      </c>
      <c r="C1791" s="29"/>
      <c r="D1791" s="29"/>
      <c r="E1791" s="14"/>
      <c r="F1791" s="29"/>
      <c r="G1791" s="23"/>
      <c r="H1791" s="31"/>
      <c r="I1791" s="24"/>
    </row>
    <row r="1792" spans="1:9" s="25" customFormat="1" ht="47.25" outlineLevel="2" x14ac:dyDescent="0.25">
      <c r="A1792" s="81" t="str">
        <f>"23.5."&amp;ROW(A1)&amp;"."</f>
        <v>23.5.1.</v>
      </c>
      <c r="B1792" s="51" t="s">
        <v>2461</v>
      </c>
      <c r="C1792" s="21" t="s">
        <v>2462</v>
      </c>
      <c r="D1792" s="21" t="s">
        <v>3102</v>
      </c>
      <c r="E1792" s="21" t="s">
        <v>3278</v>
      </c>
      <c r="F1792" s="22"/>
      <c r="G1792" s="23"/>
      <c r="H1792" s="22">
        <v>2</v>
      </c>
      <c r="I1792" s="24"/>
    </row>
    <row r="1793" spans="1:9" s="25" customFormat="1" ht="47.25" outlineLevel="2" x14ac:dyDescent="0.25">
      <c r="A1793" s="81" t="str">
        <f>"23.5."&amp;ROW(A2)&amp;"."</f>
        <v>23.5.2.</v>
      </c>
      <c r="B1793" s="51" t="s">
        <v>2862</v>
      </c>
      <c r="C1793" s="21" t="s">
        <v>2863</v>
      </c>
      <c r="D1793" s="21" t="s">
        <v>3102</v>
      </c>
      <c r="E1793" s="21" t="s">
        <v>3405</v>
      </c>
      <c r="F1793" s="22"/>
      <c r="G1793" s="23"/>
      <c r="H1793" s="22">
        <v>1</v>
      </c>
      <c r="I1793" s="24"/>
    </row>
    <row r="1794" spans="1:9" s="25" customFormat="1" ht="47.25" outlineLevel="2" x14ac:dyDescent="0.25">
      <c r="A1794" s="81" t="str">
        <f>"23.5."&amp;ROW(A3)&amp;"."</f>
        <v>23.5.3.</v>
      </c>
      <c r="B1794" s="51" t="s">
        <v>2864</v>
      </c>
      <c r="C1794" s="21" t="s">
        <v>2865</v>
      </c>
      <c r="D1794" s="21" t="s">
        <v>3102</v>
      </c>
      <c r="E1794" s="21" t="s">
        <v>3405</v>
      </c>
      <c r="F1794" s="22"/>
      <c r="G1794" s="23"/>
      <c r="H1794" s="22">
        <v>1</v>
      </c>
      <c r="I1794" s="24"/>
    </row>
    <row r="1795" spans="1:9" s="25" customFormat="1" ht="47.25" outlineLevel="2" x14ac:dyDescent="0.25">
      <c r="A1795" s="81" t="str">
        <f>"23.5."&amp;ROW(A4)&amp;"."</f>
        <v>23.5.4.</v>
      </c>
      <c r="B1795" s="51" t="s">
        <v>2866</v>
      </c>
      <c r="C1795" s="21" t="s">
        <v>2867</v>
      </c>
      <c r="D1795" s="21" t="s">
        <v>3102</v>
      </c>
      <c r="E1795" s="21" t="s">
        <v>3405</v>
      </c>
      <c r="F1795" s="22"/>
      <c r="G1795" s="23"/>
      <c r="H1795" s="22">
        <v>1</v>
      </c>
      <c r="I1795" s="24"/>
    </row>
    <row r="1796" spans="1:9" s="25" customFormat="1" ht="47.25" outlineLevel="2" x14ac:dyDescent="0.25">
      <c r="A1796" s="81" t="str">
        <f>"23.5."&amp;ROW(A5)&amp;"."</f>
        <v>23.5.5.</v>
      </c>
      <c r="B1796" s="51" t="s">
        <v>2463</v>
      </c>
      <c r="C1796" s="21" t="s">
        <v>2464</v>
      </c>
      <c r="D1796" s="21" t="s">
        <v>3102</v>
      </c>
      <c r="E1796" s="21" t="s">
        <v>3278</v>
      </c>
      <c r="F1796" s="22"/>
      <c r="G1796" s="23"/>
      <c r="H1796" s="22">
        <v>1</v>
      </c>
      <c r="I1796" s="24"/>
    </row>
    <row r="1797" spans="1:9" s="25" customFormat="1" ht="47.25" outlineLevel="2" x14ac:dyDescent="0.25">
      <c r="A1797" s="81" t="str">
        <f t="shared" ref="A1797:A1806" si="83">"23.5."&amp;ROW(A8)&amp;"."</f>
        <v>23.5.8.</v>
      </c>
      <c r="B1797" s="51" t="s">
        <v>2868</v>
      </c>
      <c r="C1797" s="21" t="s">
        <v>2869</v>
      </c>
      <c r="D1797" s="21" t="s">
        <v>3102</v>
      </c>
      <c r="E1797" s="21" t="s">
        <v>3278</v>
      </c>
      <c r="F1797" s="22"/>
      <c r="G1797" s="23"/>
      <c r="H1797" s="22">
        <v>1</v>
      </c>
      <c r="I1797" s="24"/>
    </row>
    <row r="1798" spans="1:9" s="25" customFormat="1" ht="47.25" outlineLevel="2" x14ac:dyDescent="0.25">
      <c r="A1798" s="81" t="str">
        <f t="shared" si="83"/>
        <v>23.5.9.</v>
      </c>
      <c r="B1798" s="51" t="s">
        <v>2870</v>
      </c>
      <c r="C1798" s="21" t="s">
        <v>2871</v>
      </c>
      <c r="D1798" s="21" t="s">
        <v>3102</v>
      </c>
      <c r="E1798" s="21"/>
      <c r="F1798" s="22"/>
      <c r="G1798" s="23"/>
      <c r="H1798" s="22">
        <v>1</v>
      </c>
      <c r="I1798" s="24"/>
    </row>
    <row r="1799" spans="1:9" s="25" customFormat="1" ht="47.25" outlineLevel="2" x14ac:dyDescent="0.25">
      <c r="A1799" s="81" t="str">
        <f t="shared" si="83"/>
        <v>23.5.10.</v>
      </c>
      <c r="B1799" s="51" t="s">
        <v>2872</v>
      </c>
      <c r="C1799" s="21" t="s">
        <v>2873</v>
      </c>
      <c r="D1799" s="21" t="s">
        <v>3102</v>
      </c>
      <c r="E1799" s="21" t="s">
        <v>3278</v>
      </c>
      <c r="F1799" s="22"/>
      <c r="G1799" s="23"/>
      <c r="H1799" s="22">
        <v>2</v>
      </c>
      <c r="I1799" s="24"/>
    </row>
    <row r="1800" spans="1:9" s="25" customFormat="1" ht="47.25" outlineLevel="2" x14ac:dyDescent="0.25">
      <c r="A1800" s="81" t="str">
        <f t="shared" si="83"/>
        <v>23.5.11.</v>
      </c>
      <c r="B1800" s="51" t="s">
        <v>2291</v>
      </c>
      <c r="C1800" s="21" t="s">
        <v>2292</v>
      </c>
      <c r="D1800" s="21" t="s">
        <v>3102</v>
      </c>
      <c r="E1800" s="21"/>
      <c r="F1800" s="22"/>
      <c r="G1800" s="23"/>
      <c r="H1800" s="22">
        <v>1</v>
      </c>
      <c r="I1800" s="24"/>
    </row>
    <row r="1801" spans="1:9" s="25" customFormat="1" ht="47.25" outlineLevel="2" x14ac:dyDescent="0.25">
      <c r="A1801" s="81" t="str">
        <f t="shared" si="83"/>
        <v>23.5.12.</v>
      </c>
      <c r="B1801" s="51" t="s">
        <v>2874</v>
      </c>
      <c r="C1801" s="21" t="s">
        <v>2875</v>
      </c>
      <c r="D1801" s="21" t="s">
        <v>3102</v>
      </c>
      <c r="E1801" s="21"/>
      <c r="F1801" s="22"/>
      <c r="G1801" s="23"/>
      <c r="H1801" s="22">
        <v>1</v>
      </c>
      <c r="I1801" s="24"/>
    </row>
    <row r="1802" spans="1:9" s="25" customFormat="1" ht="47.25" outlineLevel="2" x14ac:dyDescent="0.25">
      <c r="A1802" s="81" t="str">
        <f t="shared" si="83"/>
        <v>23.5.13.</v>
      </c>
      <c r="B1802" s="51" t="s">
        <v>2876</v>
      </c>
      <c r="C1802" s="21" t="s">
        <v>2877</v>
      </c>
      <c r="D1802" s="21" t="s">
        <v>3102</v>
      </c>
      <c r="E1802" s="21"/>
      <c r="F1802" s="22"/>
      <c r="G1802" s="23"/>
      <c r="H1802" s="22">
        <v>1</v>
      </c>
      <c r="I1802" s="24"/>
    </row>
    <row r="1803" spans="1:9" s="25" customFormat="1" ht="47.25" outlineLevel="2" x14ac:dyDescent="0.25">
      <c r="A1803" s="81" t="str">
        <f t="shared" si="83"/>
        <v>23.5.14.</v>
      </c>
      <c r="B1803" s="51" t="s">
        <v>2878</v>
      </c>
      <c r="C1803" s="21" t="s">
        <v>2879</v>
      </c>
      <c r="D1803" s="21" t="s">
        <v>3102</v>
      </c>
      <c r="E1803" s="21"/>
      <c r="F1803" s="22"/>
      <c r="G1803" s="23"/>
      <c r="H1803" s="22">
        <v>1</v>
      </c>
      <c r="I1803" s="24"/>
    </row>
    <row r="1804" spans="1:9" s="25" customFormat="1" ht="47.25" outlineLevel="2" x14ac:dyDescent="0.25">
      <c r="A1804" s="81" t="str">
        <f t="shared" si="83"/>
        <v>23.5.15.</v>
      </c>
      <c r="B1804" s="51" t="s">
        <v>2880</v>
      </c>
      <c r="C1804" s="21" t="s">
        <v>2881</v>
      </c>
      <c r="D1804" s="21" t="s">
        <v>3102</v>
      </c>
      <c r="E1804" s="21"/>
      <c r="F1804" s="22"/>
      <c r="G1804" s="23"/>
      <c r="H1804" s="22">
        <v>1</v>
      </c>
      <c r="I1804" s="24"/>
    </row>
    <row r="1805" spans="1:9" s="25" customFormat="1" ht="47.25" outlineLevel="2" x14ac:dyDescent="0.25">
      <c r="A1805" s="81" t="str">
        <f t="shared" si="83"/>
        <v>23.5.16.</v>
      </c>
      <c r="B1805" s="51" t="s">
        <v>2577</v>
      </c>
      <c r="C1805" s="21" t="s">
        <v>2578</v>
      </c>
      <c r="D1805" s="21" t="s">
        <v>3102</v>
      </c>
      <c r="E1805" s="21" t="s">
        <v>3278</v>
      </c>
      <c r="F1805" s="22"/>
      <c r="G1805" s="23"/>
      <c r="H1805" s="22">
        <v>1</v>
      </c>
      <c r="I1805" s="24"/>
    </row>
    <row r="1806" spans="1:9" s="25" customFormat="1" ht="47.25" outlineLevel="2" x14ac:dyDescent="0.25">
      <c r="A1806" s="81" t="str">
        <f t="shared" si="83"/>
        <v>23.5.17.</v>
      </c>
      <c r="B1806" s="51" t="s">
        <v>2120</v>
      </c>
      <c r="C1806" s="21" t="s">
        <v>2882</v>
      </c>
      <c r="D1806" s="21" t="s">
        <v>3102</v>
      </c>
      <c r="E1806" s="21"/>
      <c r="F1806" s="22"/>
      <c r="G1806" s="23"/>
      <c r="H1806" s="22">
        <v>1</v>
      </c>
      <c r="I1806" s="24"/>
    </row>
    <row r="1807" spans="1:9" s="1" customFormat="1" ht="15.75" x14ac:dyDescent="0.25">
      <c r="A1807" s="65"/>
      <c r="B1807" s="47"/>
      <c r="C1807" s="5"/>
      <c r="D1807" s="5"/>
      <c r="E1807" s="5"/>
      <c r="F1807" s="5"/>
      <c r="G1807" s="11"/>
      <c r="H1807" s="8"/>
      <c r="I1807" s="9"/>
    </row>
    <row r="1808" spans="1:9" ht="15.75" x14ac:dyDescent="0.25">
      <c r="A1808" s="75">
        <v>24</v>
      </c>
      <c r="B1808" s="48" t="s">
        <v>1525</v>
      </c>
      <c r="C1808" s="4"/>
      <c r="D1808" s="4"/>
      <c r="E1808" s="4"/>
      <c r="F1808" s="10">
        <v>1928116.4</v>
      </c>
      <c r="G1808" s="10"/>
      <c r="H1808" s="10"/>
      <c r="I1808" s="10"/>
    </row>
    <row r="1809" spans="1:9" ht="15.75" outlineLevel="1" x14ac:dyDescent="0.25">
      <c r="A1809" s="74" t="s">
        <v>3711</v>
      </c>
      <c r="B1809" s="49" t="s">
        <v>3</v>
      </c>
      <c r="C1809" s="14"/>
      <c r="D1809" s="14"/>
      <c r="E1809" s="14"/>
      <c r="F1809" s="15">
        <v>1538349.76</v>
      </c>
      <c r="G1809" s="11"/>
      <c r="I1809" s="13"/>
    </row>
    <row r="1810" spans="1:9" ht="47.25" outlineLevel="2" x14ac:dyDescent="0.25">
      <c r="A1810" s="74" t="str">
        <f>"24.1."&amp;ROW(A1)&amp;"."</f>
        <v>24.1.1.</v>
      </c>
      <c r="B1810" s="50" t="s">
        <v>3465</v>
      </c>
      <c r="C1810" s="16" t="s">
        <v>1526</v>
      </c>
      <c r="D1810" s="16" t="s">
        <v>3103</v>
      </c>
      <c r="E1810" s="16"/>
      <c r="F1810" s="17">
        <v>1538349.76</v>
      </c>
      <c r="G1810" s="77" t="s">
        <v>1527</v>
      </c>
      <c r="H1810" s="17">
        <v>1</v>
      </c>
      <c r="I1810" s="13"/>
    </row>
    <row r="1811" spans="1:9" ht="15.75" outlineLevel="1" x14ac:dyDescent="0.25">
      <c r="A1811" s="74" t="s">
        <v>3712</v>
      </c>
      <c r="B1811" s="49" t="s">
        <v>7</v>
      </c>
      <c r="C1811" s="14"/>
      <c r="D1811" s="14"/>
      <c r="E1811" s="14"/>
      <c r="F1811" s="15">
        <v>93409.64</v>
      </c>
      <c r="G1811" s="11"/>
      <c r="I1811" s="13"/>
    </row>
    <row r="1812" spans="1:9" ht="47.25" outlineLevel="2" x14ac:dyDescent="0.25">
      <c r="A1812" s="74" t="str">
        <f>"24.2."&amp;ROW(A1)&amp;"."</f>
        <v>24.2.1.</v>
      </c>
      <c r="B1812" s="50" t="s">
        <v>1528</v>
      </c>
      <c r="C1812" s="16" t="s">
        <v>1529</v>
      </c>
      <c r="D1812" s="16" t="s">
        <v>3103</v>
      </c>
      <c r="E1812" s="16"/>
      <c r="F1812" s="17">
        <v>93409.64</v>
      </c>
      <c r="G1812" s="11"/>
      <c r="H1812" s="17">
        <v>1</v>
      </c>
      <c r="I1812" s="13"/>
    </row>
    <row r="1813" spans="1:9" ht="15.75" outlineLevel="1" x14ac:dyDescent="0.25">
      <c r="A1813" s="74" t="s">
        <v>3713</v>
      </c>
      <c r="B1813" s="49" t="s">
        <v>104</v>
      </c>
      <c r="C1813" s="14"/>
      <c r="D1813" s="14"/>
      <c r="E1813" s="14"/>
      <c r="F1813" s="15">
        <v>162790.20000000001</v>
      </c>
      <c r="G1813" s="11"/>
      <c r="I1813" s="13"/>
    </row>
    <row r="1814" spans="1:9" ht="47.25" outlineLevel="2" x14ac:dyDescent="0.25">
      <c r="A1814" s="74" t="str">
        <f>"24.3."&amp;ROW(A1)&amp;"."</f>
        <v>24.3.1.</v>
      </c>
      <c r="B1814" s="50" t="s">
        <v>1530</v>
      </c>
      <c r="C1814" s="16" t="s">
        <v>1531</v>
      </c>
      <c r="D1814" s="16" t="s">
        <v>3103</v>
      </c>
      <c r="E1814" s="16"/>
      <c r="F1814" s="17">
        <v>74294.17</v>
      </c>
      <c r="G1814" s="11"/>
      <c r="H1814" s="17">
        <v>1</v>
      </c>
      <c r="I1814" s="13"/>
    </row>
    <row r="1815" spans="1:9" ht="47.25" outlineLevel="2" x14ac:dyDescent="0.25">
      <c r="A1815" s="74" t="str">
        <f>"24.3."&amp;ROW(A2)&amp;"."</f>
        <v>24.3.2.</v>
      </c>
      <c r="B1815" s="50" t="s">
        <v>1532</v>
      </c>
      <c r="C1815" s="16" t="s">
        <v>1533</v>
      </c>
      <c r="D1815" s="16" t="s">
        <v>3103</v>
      </c>
      <c r="E1815" s="16"/>
      <c r="F1815" s="17">
        <v>88496.03</v>
      </c>
      <c r="G1815" s="11"/>
      <c r="H1815" s="17">
        <v>1</v>
      </c>
      <c r="I1815" s="13"/>
    </row>
    <row r="1816" spans="1:9" ht="15.75" outlineLevel="1" x14ac:dyDescent="0.25">
      <c r="A1816" s="74" t="s">
        <v>3714</v>
      </c>
      <c r="B1816" s="49" t="s">
        <v>58</v>
      </c>
      <c r="C1816" s="14"/>
      <c r="D1816" s="14"/>
      <c r="E1816" s="14"/>
      <c r="F1816" s="15">
        <v>133566.79999999999</v>
      </c>
      <c r="G1816" s="11"/>
      <c r="I1816" s="13"/>
    </row>
    <row r="1817" spans="1:9" ht="47.25" outlineLevel="2" x14ac:dyDescent="0.25">
      <c r="A1817" s="74" t="s">
        <v>3818</v>
      </c>
      <c r="B1817" s="50" t="s">
        <v>1534</v>
      </c>
      <c r="C1817" s="16" t="s">
        <v>1535</v>
      </c>
      <c r="D1817" s="16" t="s">
        <v>3103</v>
      </c>
      <c r="E1817" s="16"/>
      <c r="F1817" s="17">
        <v>133566.79999999999</v>
      </c>
      <c r="G1817" s="11"/>
      <c r="H1817" s="17">
        <v>1</v>
      </c>
      <c r="I1817" s="13"/>
    </row>
    <row r="1818" spans="1:9" s="1" customFormat="1" ht="15.75" x14ac:dyDescent="0.25">
      <c r="A1818" s="65"/>
      <c r="B1818" s="47"/>
      <c r="C1818" s="5"/>
      <c r="D1818" s="5"/>
      <c r="E1818" s="5"/>
      <c r="F1818" s="5"/>
      <c r="G1818" s="11"/>
      <c r="H1818" s="8"/>
      <c r="I1818" s="9"/>
    </row>
    <row r="1819" spans="1:9" ht="15.75" x14ac:dyDescent="0.25">
      <c r="A1819" s="75">
        <v>25</v>
      </c>
      <c r="B1819" s="48" t="s">
        <v>1536</v>
      </c>
      <c r="C1819" s="4"/>
      <c r="D1819" s="4"/>
      <c r="E1819" s="4"/>
      <c r="F1819" s="10">
        <v>21102621.18</v>
      </c>
      <c r="G1819" s="10"/>
      <c r="H1819" s="10"/>
      <c r="I1819" s="10"/>
    </row>
    <row r="1820" spans="1:9" ht="15.75" outlineLevel="1" x14ac:dyDescent="0.25">
      <c r="A1820" s="74" t="s">
        <v>3715</v>
      </c>
      <c r="B1820" s="49" t="s">
        <v>3</v>
      </c>
      <c r="C1820" s="14"/>
      <c r="D1820" s="14"/>
      <c r="E1820" s="14"/>
      <c r="F1820" s="15">
        <v>18365353.52</v>
      </c>
      <c r="G1820" s="11"/>
      <c r="I1820" s="13"/>
    </row>
    <row r="1821" spans="1:9" ht="47.25" outlineLevel="2" x14ac:dyDescent="0.25">
      <c r="A1821" s="74" t="str">
        <f>"25.1."&amp;ROW(A1)&amp;"."</f>
        <v>25.1.1.</v>
      </c>
      <c r="B1821" s="50" t="s">
        <v>3466</v>
      </c>
      <c r="C1821" s="16" t="s">
        <v>1537</v>
      </c>
      <c r="D1821" s="16" t="s">
        <v>3104</v>
      </c>
      <c r="E1821" s="16"/>
      <c r="F1821" s="17">
        <v>18365353.52</v>
      </c>
      <c r="G1821" s="11"/>
      <c r="H1821" s="17">
        <v>1</v>
      </c>
      <c r="I1821" s="13"/>
    </row>
    <row r="1822" spans="1:9" ht="15.75" outlineLevel="1" x14ac:dyDescent="0.25">
      <c r="A1822" s="74" t="s">
        <v>3716</v>
      </c>
      <c r="B1822" s="49" t="s">
        <v>7</v>
      </c>
      <c r="C1822" s="14"/>
      <c r="D1822" s="14"/>
      <c r="E1822" s="14"/>
      <c r="F1822" s="15">
        <v>51843.35</v>
      </c>
      <c r="G1822" s="11"/>
      <c r="I1822" s="13"/>
    </row>
    <row r="1823" spans="1:9" ht="47.25" outlineLevel="2" x14ac:dyDescent="0.25">
      <c r="A1823" s="74" t="str">
        <f>"25.2."&amp;ROW(A1)&amp;"."</f>
        <v>25.2.1.</v>
      </c>
      <c r="B1823" s="50" t="s">
        <v>3467</v>
      </c>
      <c r="C1823" s="16" t="s">
        <v>1538</v>
      </c>
      <c r="D1823" s="16" t="s">
        <v>3104</v>
      </c>
      <c r="E1823" s="16"/>
      <c r="F1823" s="17">
        <v>51843.35</v>
      </c>
      <c r="G1823" s="11"/>
      <c r="H1823" s="17">
        <v>1</v>
      </c>
      <c r="I1823" s="13"/>
    </row>
    <row r="1824" spans="1:9" ht="15.75" outlineLevel="1" x14ac:dyDescent="0.25">
      <c r="A1824" s="74" t="s">
        <v>3717</v>
      </c>
      <c r="B1824" s="49" t="s">
        <v>104</v>
      </c>
      <c r="C1824" s="14"/>
      <c r="D1824" s="14"/>
      <c r="E1824" s="14"/>
      <c r="F1824" s="15">
        <v>1942750.16</v>
      </c>
      <c r="G1824" s="11"/>
      <c r="I1824" s="13"/>
    </row>
    <row r="1825" spans="1:9" ht="47.25" outlineLevel="2" x14ac:dyDescent="0.25">
      <c r="A1825" s="74" t="str">
        <f>"25.3."&amp;ROW(A1)&amp;"."</f>
        <v>25.3.1.</v>
      </c>
      <c r="B1825" s="50" t="s">
        <v>3468</v>
      </c>
      <c r="C1825" s="16" t="s">
        <v>1539</v>
      </c>
      <c r="D1825" s="16" t="s">
        <v>3104</v>
      </c>
      <c r="E1825" s="16"/>
      <c r="F1825" s="17">
        <v>514091.85</v>
      </c>
      <c r="G1825" s="11"/>
      <c r="H1825" s="17">
        <v>1</v>
      </c>
      <c r="I1825" s="13"/>
    </row>
    <row r="1826" spans="1:9" ht="47.25" outlineLevel="2" x14ac:dyDescent="0.25">
      <c r="A1826" s="74" t="str">
        <f>"25.3."&amp;ROW(A2)&amp;"."</f>
        <v>25.3.2.</v>
      </c>
      <c r="B1826" s="50" t="s">
        <v>3469</v>
      </c>
      <c r="C1826" s="16" t="s">
        <v>1540</v>
      </c>
      <c r="D1826" s="16" t="s">
        <v>3104</v>
      </c>
      <c r="E1826" s="16"/>
      <c r="F1826" s="17">
        <v>1276372.6599999999</v>
      </c>
      <c r="G1826" s="11"/>
      <c r="H1826" s="17">
        <v>1</v>
      </c>
      <c r="I1826" s="13"/>
    </row>
    <row r="1827" spans="1:9" ht="47.25" outlineLevel="2" x14ac:dyDescent="0.25">
      <c r="A1827" s="74" t="str">
        <f>"25.3."&amp;ROW(A3)&amp;"."</f>
        <v>25.3.3.</v>
      </c>
      <c r="B1827" s="50" t="s">
        <v>3470</v>
      </c>
      <c r="C1827" s="16" t="s">
        <v>1541</v>
      </c>
      <c r="D1827" s="16" t="s">
        <v>3104</v>
      </c>
      <c r="E1827" s="16"/>
      <c r="F1827" s="17">
        <v>152285.65</v>
      </c>
      <c r="G1827" s="11"/>
      <c r="H1827" s="17">
        <v>1</v>
      </c>
      <c r="I1827" s="13"/>
    </row>
    <row r="1828" spans="1:9" ht="15.75" outlineLevel="1" x14ac:dyDescent="0.25">
      <c r="A1828" s="74" t="s">
        <v>3718</v>
      </c>
      <c r="B1828" s="49" t="s">
        <v>58</v>
      </c>
      <c r="C1828" s="14"/>
      <c r="D1828" s="14"/>
      <c r="E1828" s="14"/>
      <c r="F1828" s="15">
        <v>742674.15</v>
      </c>
      <c r="G1828" s="11"/>
      <c r="I1828" s="13"/>
    </row>
    <row r="1829" spans="1:9" ht="47.25" outlineLevel="2" x14ac:dyDescent="0.25">
      <c r="A1829" s="74" t="str">
        <f>"25.4."&amp;ROW(A1)&amp;"."</f>
        <v>25.4.1.</v>
      </c>
      <c r="B1829" s="50" t="s">
        <v>3471</v>
      </c>
      <c r="C1829" s="16" t="s">
        <v>1542</v>
      </c>
      <c r="D1829" s="16" t="s">
        <v>3104</v>
      </c>
      <c r="E1829" s="16"/>
      <c r="F1829" s="17">
        <v>266398.3</v>
      </c>
      <c r="G1829" s="11"/>
      <c r="H1829" s="17">
        <v>1</v>
      </c>
      <c r="I1829" s="13"/>
    </row>
    <row r="1830" spans="1:9" ht="47.25" outlineLevel="2" x14ac:dyDescent="0.25">
      <c r="A1830" s="74" t="str">
        <f>"25.4."&amp;ROW(A2)&amp;"."</f>
        <v>25.4.2.</v>
      </c>
      <c r="B1830" s="50" t="s">
        <v>3472</v>
      </c>
      <c r="C1830" s="16" t="s">
        <v>1543</v>
      </c>
      <c r="D1830" s="16" t="s">
        <v>3104</v>
      </c>
      <c r="E1830" s="16"/>
      <c r="F1830" s="17">
        <v>476275.85</v>
      </c>
      <c r="G1830" s="11"/>
      <c r="H1830" s="17">
        <v>1</v>
      </c>
      <c r="I1830" s="13"/>
    </row>
    <row r="1831" spans="1:9" ht="31.5" outlineLevel="1" x14ac:dyDescent="0.25">
      <c r="A1831" s="74" t="str">
        <f>"25.4."&amp;ROW(A3)&amp;"."</f>
        <v>25.4.3.</v>
      </c>
      <c r="B1831" s="49" t="s">
        <v>3082</v>
      </c>
      <c r="C1831" s="14"/>
      <c r="D1831" s="14"/>
      <c r="E1831" s="14"/>
      <c r="F1831" s="14"/>
      <c r="G1831" s="11"/>
      <c r="I1831" s="13"/>
    </row>
    <row r="1832" spans="1:9" ht="47.25" outlineLevel="2" x14ac:dyDescent="0.25">
      <c r="A1832" s="74" t="str">
        <f>"25.4."&amp;ROW(A4)&amp;"."</f>
        <v>25.4.4.</v>
      </c>
      <c r="B1832" s="50" t="s">
        <v>3473</v>
      </c>
      <c r="C1832" s="16" t="s">
        <v>3042</v>
      </c>
      <c r="D1832" s="16" t="s">
        <v>3104</v>
      </c>
      <c r="E1832" s="16"/>
      <c r="F1832" s="17"/>
      <c r="G1832" s="11"/>
      <c r="H1832" s="17">
        <v>1</v>
      </c>
      <c r="I1832" s="13"/>
    </row>
    <row r="1833" spans="1:9" s="1" customFormat="1" ht="15.75" x14ac:dyDescent="0.25">
      <c r="A1833" s="65"/>
      <c r="B1833" s="47"/>
      <c r="C1833" s="5"/>
      <c r="D1833" s="5"/>
      <c r="E1833" s="5"/>
      <c r="F1833" s="5"/>
      <c r="G1833" s="11"/>
      <c r="H1833" s="8"/>
      <c r="I1833" s="9"/>
    </row>
    <row r="1834" spans="1:9" ht="15.75" x14ac:dyDescent="0.25">
      <c r="A1834" s="75">
        <v>26</v>
      </c>
      <c r="B1834" s="48" t="s">
        <v>1544</v>
      </c>
      <c r="C1834" s="4"/>
      <c r="D1834" s="4"/>
      <c r="E1834" s="4"/>
      <c r="F1834" s="10">
        <v>463462.14</v>
      </c>
      <c r="G1834" s="10"/>
      <c r="H1834" s="10"/>
      <c r="I1834" s="10"/>
    </row>
    <row r="1835" spans="1:9" ht="15.75" outlineLevel="1" x14ac:dyDescent="0.25">
      <c r="A1835" s="74" t="s">
        <v>3719</v>
      </c>
      <c r="B1835" s="49" t="s">
        <v>7</v>
      </c>
      <c r="C1835" s="14"/>
      <c r="D1835" s="14"/>
      <c r="E1835" s="14"/>
      <c r="F1835" s="15">
        <v>463462.14</v>
      </c>
      <c r="G1835" s="11"/>
      <c r="I1835" s="13"/>
    </row>
    <row r="1836" spans="1:9" ht="47.25" outlineLevel="2" x14ac:dyDescent="0.25">
      <c r="A1836" s="74" t="str">
        <f>"26.1."&amp;ROW(A1)&amp;"."</f>
        <v>26.1.1.</v>
      </c>
      <c r="B1836" s="50" t="s">
        <v>1545</v>
      </c>
      <c r="C1836" s="16" t="s">
        <v>1546</v>
      </c>
      <c r="D1836" s="21" t="s">
        <v>3475</v>
      </c>
      <c r="E1836" s="16"/>
      <c r="F1836" s="17">
        <v>231731.07</v>
      </c>
      <c r="G1836" s="11"/>
      <c r="H1836" s="17">
        <v>1</v>
      </c>
      <c r="I1836" s="13"/>
    </row>
    <row r="1837" spans="1:9" ht="47.25" outlineLevel="2" x14ac:dyDescent="0.25">
      <c r="A1837" s="74" t="str">
        <f>"26.1."&amp;ROW(A2)&amp;"."</f>
        <v>26.1.2.</v>
      </c>
      <c r="B1837" s="50" t="s">
        <v>1545</v>
      </c>
      <c r="C1837" s="16" t="s">
        <v>1547</v>
      </c>
      <c r="D1837" s="21" t="s">
        <v>3475</v>
      </c>
      <c r="E1837" s="16"/>
      <c r="F1837" s="17">
        <v>231731.07</v>
      </c>
      <c r="G1837" s="11"/>
      <c r="H1837" s="17">
        <v>1</v>
      </c>
      <c r="I1837" s="13"/>
    </row>
    <row r="1838" spans="1:9" ht="31.5" outlineLevel="1" x14ac:dyDescent="0.25">
      <c r="A1838" s="74" t="s">
        <v>3720</v>
      </c>
      <c r="B1838" s="49" t="s">
        <v>3082</v>
      </c>
      <c r="C1838" s="14"/>
      <c r="D1838" s="58"/>
      <c r="E1838" s="14"/>
      <c r="F1838" s="14"/>
      <c r="G1838" s="11"/>
      <c r="H1838" s="17"/>
      <c r="I1838" s="13"/>
    </row>
    <row r="1839" spans="1:9" ht="47.25" outlineLevel="2" x14ac:dyDescent="0.25">
      <c r="A1839" s="74" t="str">
        <f>"26.2."&amp;ROW(A1)&amp;"."</f>
        <v>26.2.1.</v>
      </c>
      <c r="B1839" s="50" t="s">
        <v>3477</v>
      </c>
      <c r="C1839" s="16" t="s">
        <v>2404</v>
      </c>
      <c r="D1839" s="21" t="s">
        <v>3475</v>
      </c>
      <c r="E1839" s="16" t="s">
        <v>3474</v>
      </c>
      <c r="F1839" s="17"/>
      <c r="G1839" s="11"/>
      <c r="H1839" s="17">
        <v>1</v>
      </c>
      <c r="I1839" s="13"/>
    </row>
    <row r="1840" spans="1:9" ht="47.25" outlineLevel="2" x14ac:dyDescent="0.25">
      <c r="A1840" s="74" t="str">
        <f>"26.2."&amp;ROW(A2)&amp;"."</f>
        <v>26.2.2.</v>
      </c>
      <c r="B1840" s="50" t="s">
        <v>3476</v>
      </c>
      <c r="C1840" s="16" t="s">
        <v>2883</v>
      </c>
      <c r="D1840" s="21" t="s">
        <v>3475</v>
      </c>
      <c r="E1840" s="16"/>
      <c r="F1840" s="17"/>
      <c r="G1840" s="11"/>
      <c r="H1840" s="17">
        <v>1</v>
      </c>
      <c r="I1840" s="13"/>
    </row>
    <row r="1841" spans="1:9" s="1" customFormat="1" ht="15.75" x14ac:dyDescent="0.25">
      <c r="A1841" s="65"/>
      <c r="B1841" s="47"/>
      <c r="C1841" s="5"/>
      <c r="D1841" s="5"/>
      <c r="E1841" s="5"/>
      <c r="F1841" s="5"/>
      <c r="G1841" s="11"/>
      <c r="H1841" s="8"/>
      <c r="I1841" s="9"/>
    </row>
    <row r="1842" spans="1:9" ht="15.75" x14ac:dyDescent="0.25">
      <c r="A1842" s="75">
        <v>27</v>
      </c>
      <c r="B1842" s="48" t="s">
        <v>1548</v>
      </c>
      <c r="C1842" s="4"/>
      <c r="D1842" s="4"/>
      <c r="E1842" s="4"/>
      <c r="F1842" s="10">
        <v>860043.83</v>
      </c>
      <c r="G1842" s="10"/>
      <c r="H1842" s="10"/>
      <c r="I1842" s="10"/>
    </row>
    <row r="1843" spans="1:9" ht="15.75" outlineLevel="1" x14ac:dyDescent="0.25">
      <c r="A1843" s="74" t="s">
        <v>3721</v>
      </c>
      <c r="B1843" s="49" t="s">
        <v>3</v>
      </c>
      <c r="C1843" s="14"/>
      <c r="D1843" s="14"/>
      <c r="E1843" s="14"/>
      <c r="F1843" s="15">
        <v>588778.13</v>
      </c>
      <c r="G1843" s="11"/>
      <c r="I1843" s="13"/>
    </row>
    <row r="1844" spans="1:9" ht="63" outlineLevel="2" x14ac:dyDescent="0.25">
      <c r="A1844" s="74" t="str">
        <f>"27.1."&amp;ROW(A1)&amp;"."</f>
        <v>27.1.1.</v>
      </c>
      <c r="B1844" s="50" t="s">
        <v>1549</v>
      </c>
      <c r="C1844" s="16" t="s">
        <v>1550</v>
      </c>
      <c r="D1844" s="16" t="s">
        <v>3083</v>
      </c>
      <c r="E1844" s="16"/>
      <c r="F1844" s="19"/>
      <c r="G1844" s="11"/>
      <c r="H1844" s="17">
        <v>1</v>
      </c>
      <c r="I1844" s="13"/>
    </row>
    <row r="1845" spans="1:9" ht="63" outlineLevel="2" x14ac:dyDescent="0.25">
      <c r="A1845" s="74" t="str">
        <f>"27.1."&amp;ROW(A2)&amp;"."</f>
        <v>27.1.2.</v>
      </c>
      <c r="B1845" s="50" t="s">
        <v>1551</v>
      </c>
      <c r="C1845" s="16" t="s">
        <v>1552</v>
      </c>
      <c r="D1845" s="16" t="s">
        <v>3083</v>
      </c>
      <c r="E1845" s="16" t="s">
        <v>1553</v>
      </c>
      <c r="F1845" s="17">
        <v>28608.61</v>
      </c>
      <c r="G1845" s="11"/>
      <c r="H1845" s="17">
        <v>1</v>
      </c>
      <c r="I1845" s="13"/>
    </row>
    <row r="1846" spans="1:9" ht="63" outlineLevel="2" x14ac:dyDescent="0.25">
      <c r="A1846" s="74" t="str">
        <f>"27.1."&amp;ROW(A3)&amp;"."</f>
        <v>27.1.3.</v>
      </c>
      <c r="B1846" s="50" t="s">
        <v>1554</v>
      </c>
      <c r="C1846" s="16" t="s">
        <v>1555</v>
      </c>
      <c r="D1846" s="16" t="s">
        <v>3083</v>
      </c>
      <c r="E1846" s="16" t="s">
        <v>1556</v>
      </c>
      <c r="F1846" s="17">
        <v>560169.52</v>
      </c>
      <c r="G1846" s="11"/>
      <c r="H1846" s="17">
        <v>1</v>
      </c>
      <c r="I1846" s="13"/>
    </row>
    <row r="1847" spans="1:9" ht="15.75" outlineLevel="1" x14ac:dyDescent="0.25">
      <c r="A1847" s="74" t="s">
        <v>3722</v>
      </c>
      <c r="B1847" s="49" t="s">
        <v>7</v>
      </c>
      <c r="C1847" s="14"/>
      <c r="D1847" s="14"/>
      <c r="E1847" s="14"/>
      <c r="F1847" s="15">
        <v>271265.7</v>
      </c>
      <c r="G1847" s="11"/>
      <c r="I1847" s="13"/>
    </row>
    <row r="1848" spans="1:9" ht="63" outlineLevel="2" x14ac:dyDescent="0.25">
      <c r="A1848" s="74" t="str">
        <f>"27.2."&amp;ROW(A1)&amp;"."</f>
        <v>27.2.1.</v>
      </c>
      <c r="B1848" s="50" t="s">
        <v>1557</v>
      </c>
      <c r="C1848" s="16" t="s">
        <v>1558</v>
      </c>
      <c r="D1848" s="16" t="s">
        <v>3083</v>
      </c>
      <c r="E1848" s="16"/>
      <c r="F1848" s="19"/>
      <c r="G1848" s="11"/>
      <c r="H1848" s="17">
        <v>1</v>
      </c>
      <c r="I1848" s="13"/>
    </row>
    <row r="1849" spans="1:9" ht="63" outlineLevel="2" x14ac:dyDescent="0.25">
      <c r="A1849" s="74" t="str">
        <f>"27.2."&amp;ROW(A2)&amp;"."</f>
        <v>27.2.2.</v>
      </c>
      <c r="B1849" s="50" t="s">
        <v>3478</v>
      </c>
      <c r="C1849" s="16" t="s">
        <v>1559</v>
      </c>
      <c r="D1849" s="16" t="s">
        <v>3083</v>
      </c>
      <c r="E1849" s="16"/>
      <c r="F1849" s="17">
        <v>37301.879999999997</v>
      </c>
      <c r="G1849" s="11"/>
      <c r="H1849" s="17">
        <v>1</v>
      </c>
      <c r="I1849" s="13"/>
    </row>
    <row r="1850" spans="1:9" ht="63" outlineLevel="2" x14ac:dyDescent="0.25">
      <c r="A1850" s="74" t="str">
        <f>"27.2."&amp;ROW(A3)&amp;"."</f>
        <v>27.2.3.</v>
      </c>
      <c r="B1850" s="50" t="s">
        <v>1560</v>
      </c>
      <c r="C1850" s="16" t="s">
        <v>1561</v>
      </c>
      <c r="D1850" s="16" t="s">
        <v>3083</v>
      </c>
      <c r="E1850" s="16"/>
      <c r="F1850" s="19"/>
      <c r="G1850" s="11"/>
      <c r="H1850" s="17">
        <v>1</v>
      </c>
      <c r="I1850" s="13"/>
    </row>
    <row r="1851" spans="1:9" ht="63" outlineLevel="2" x14ac:dyDescent="0.25">
      <c r="A1851" s="74" t="str">
        <f>"27.2."&amp;ROW(A4)&amp;"."</f>
        <v>27.2.4.</v>
      </c>
      <c r="B1851" s="50" t="s">
        <v>1562</v>
      </c>
      <c r="C1851" s="16" t="s">
        <v>1563</v>
      </c>
      <c r="D1851" s="16" t="s">
        <v>3083</v>
      </c>
      <c r="E1851" s="16"/>
      <c r="F1851" s="19"/>
      <c r="G1851" s="11"/>
      <c r="H1851" s="17">
        <v>1</v>
      </c>
      <c r="I1851" s="13"/>
    </row>
    <row r="1852" spans="1:9" ht="63" outlineLevel="2" x14ac:dyDescent="0.25">
      <c r="A1852" s="74" t="str">
        <f>"27.2."&amp;ROW(A5)&amp;"."</f>
        <v>27.2.5.</v>
      </c>
      <c r="B1852" s="50" t="s">
        <v>1564</v>
      </c>
      <c r="C1852" s="16" t="s">
        <v>1565</v>
      </c>
      <c r="D1852" s="16" t="s">
        <v>3083</v>
      </c>
      <c r="E1852" s="16"/>
      <c r="F1852" s="17">
        <v>18030.8</v>
      </c>
      <c r="G1852" s="11"/>
      <c r="H1852" s="17">
        <v>1</v>
      </c>
      <c r="I1852" s="13"/>
    </row>
    <row r="1853" spans="1:9" ht="63" outlineLevel="2" x14ac:dyDescent="0.25">
      <c r="A1853" s="74" t="str">
        <f t="shared" ref="A1853:A1864" si="84">"27.2."&amp;ROW(A8)&amp;"."</f>
        <v>27.2.8.</v>
      </c>
      <c r="B1853" s="50" t="s">
        <v>1564</v>
      </c>
      <c r="C1853" s="16" t="s">
        <v>1566</v>
      </c>
      <c r="D1853" s="16" t="s">
        <v>3083</v>
      </c>
      <c r="E1853" s="16"/>
      <c r="F1853" s="17">
        <v>15310.89</v>
      </c>
      <c r="G1853" s="11"/>
      <c r="H1853" s="17">
        <v>1</v>
      </c>
      <c r="I1853" s="13"/>
    </row>
    <row r="1854" spans="1:9" ht="63" outlineLevel="2" x14ac:dyDescent="0.25">
      <c r="A1854" s="74" t="str">
        <f t="shared" si="84"/>
        <v>27.2.9.</v>
      </c>
      <c r="B1854" s="50" t="s">
        <v>1567</v>
      </c>
      <c r="C1854" s="16" t="s">
        <v>1568</v>
      </c>
      <c r="D1854" s="16" t="s">
        <v>3083</v>
      </c>
      <c r="E1854" s="16"/>
      <c r="F1854" s="19"/>
      <c r="G1854" s="11"/>
      <c r="H1854" s="17">
        <v>1</v>
      </c>
      <c r="I1854" s="13"/>
    </row>
    <row r="1855" spans="1:9" ht="63" outlineLevel="2" x14ac:dyDescent="0.25">
      <c r="A1855" s="74" t="str">
        <f t="shared" si="84"/>
        <v>27.2.10.</v>
      </c>
      <c r="B1855" s="50" t="s">
        <v>1569</v>
      </c>
      <c r="C1855" s="16" t="s">
        <v>1570</v>
      </c>
      <c r="D1855" s="16" t="s">
        <v>3083</v>
      </c>
      <c r="E1855" s="16"/>
      <c r="F1855" s="17">
        <v>61808.36</v>
      </c>
      <c r="G1855" s="11"/>
      <c r="H1855" s="17">
        <v>1</v>
      </c>
      <c r="I1855" s="13"/>
    </row>
    <row r="1856" spans="1:9" ht="63" outlineLevel="2" x14ac:dyDescent="0.25">
      <c r="A1856" s="74" t="str">
        <f t="shared" si="84"/>
        <v>27.2.11.</v>
      </c>
      <c r="B1856" s="50" t="s">
        <v>1571</v>
      </c>
      <c r="C1856" s="16" t="s">
        <v>1572</v>
      </c>
      <c r="D1856" s="16" t="s">
        <v>3083</v>
      </c>
      <c r="E1856" s="16"/>
      <c r="F1856" s="19"/>
      <c r="G1856" s="11"/>
      <c r="H1856" s="17">
        <v>1</v>
      </c>
      <c r="I1856" s="13"/>
    </row>
    <row r="1857" spans="1:9" ht="63" outlineLevel="2" x14ac:dyDescent="0.25">
      <c r="A1857" s="74" t="str">
        <f t="shared" si="84"/>
        <v>27.2.12.</v>
      </c>
      <c r="B1857" s="50" t="s">
        <v>1573</v>
      </c>
      <c r="C1857" s="20">
        <v>2819</v>
      </c>
      <c r="D1857" s="16" t="s">
        <v>3083</v>
      </c>
      <c r="E1857" s="16"/>
      <c r="F1857" s="19"/>
      <c r="G1857" s="11"/>
      <c r="H1857" s="17">
        <v>1</v>
      </c>
      <c r="I1857" s="13"/>
    </row>
    <row r="1858" spans="1:9" ht="63" outlineLevel="2" x14ac:dyDescent="0.25">
      <c r="A1858" s="74" t="str">
        <f t="shared" si="84"/>
        <v>27.2.13.</v>
      </c>
      <c r="B1858" s="50" t="s">
        <v>1574</v>
      </c>
      <c r="C1858" s="20">
        <v>4086</v>
      </c>
      <c r="D1858" s="16" t="s">
        <v>3083</v>
      </c>
      <c r="E1858" s="16"/>
      <c r="F1858" s="19"/>
      <c r="G1858" s="11"/>
      <c r="H1858" s="17">
        <v>1</v>
      </c>
      <c r="I1858" s="13"/>
    </row>
    <row r="1859" spans="1:9" ht="63" outlineLevel="2" x14ac:dyDescent="0.25">
      <c r="A1859" s="74" t="str">
        <f t="shared" si="84"/>
        <v>27.2.14.</v>
      </c>
      <c r="B1859" s="50" t="s">
        <v>1575</v>
      </c>
      <c r="C1859" s="20">
        <v>1075</v>
      </c>
      <c r="D1859" s="16" t="s">
        <v>3083</v>
      </c>
      <c r="E1859" s="16"/>
      <c r="F1859" s="19"/>
      <c r="G1859" s="11"/>
      <c r="H1859" s="17">
        <v>1</v>
      </c>
      <c r="I1859" s="13"/>
    </row>
    <row r="1860" spans="1:9" ht="63" outlineLevel="2" x14ac:dyDescent="0.25">
      <c r="A1860" s="74" t="str">
        <f t="shared" si="84"/>
        <v>27.2.15.</v>
      </c>
      <c r="B1860" s="50" t="s">
        <v>1576</v>
      </c>
      <c r="C1860" s="16" t="s">
        <v>1577</v>
      </c>
      <c r="D1860" s="16" t="s">
        <v>3083</v>
      </c>
      <c r="E1860" s="16"/>
      <c r="F1860" s="19"/>
      <c r="G1860" s="11"/>
      <c r="H1860" s="17">
        <v>1</v>
      </c>
      <c r="I1860" s="13"/>
    </row>
    <row r="1861" spans="1:9" ht="63" outlineLevel="2" x14ac:dyDescent="0.25">
      <c r="A1861" s="74" t="str">
        <f t="shared" si="84"/>
        <v>27.2.16.</v>
      </c>
      <c r="B1861" s="50" t="s">
        <v>1578</v>
      </c>
      <c r="C1861" s="16" t="s">
        <v>1579</v>
      </c>
      <c r="D1861" s="16" t="s">
        <v>3083</v>
      </c>
      <c r="E1861" s="16"/>
      <c r="F1861" s="17">
        <v>37319.1</v>
      </c>
      <c r="G1861" s="11"/>
      <c r="H1861" s="17">
        <v>1</v>
      </c>
      <c r="I1861" s="13"/>
    </row>
    <row r="1862" spans="1:9" ht="63" outlineLevel="2" x14ac:dyDescent="0.25">
      <c r="A1862" s="74" t="str">
        <f t="shared" si="84"/>
        <v>27.2.17.</v>
      </c>
      <c r="B1862" s="50" t="s">
        <v>3479</v>
      </c>
      <c r="C1862" s="16" t="s">
        <v>1580</v>
      </c>
      <c r="D1862" s="16" t="s">
        <v>3083</v>
      </c>
      <c r="E1862" s="16"/>
      <c r="F1862" s="17">
        <v>80730.41</v>
      </c>
      <c r="G1862" s="11"/>
      <c r="H1862" s="17">
        <v>1</v>
      </c>
      <c r="I1862" s="13"/>
    </row>
    <row r="1863" spans="1:9" ht="63" outlineLevel="2" x14ac:dyDescent="0.25">
      <c r="A1863" s="74" t="str">
        <f t="shared" si="84"/>
        <v>27.2.18.</v>
      </c>
      <c r="B1863" s="50" t="s">
        <v>1581</v>
      </c>
      <c r="C1863" s="16" t="s">
        <v>1582</v>
      </c>
      <c r="D1863" s="16" t="s">
        <v>3083</v>
      </c>
      <c r="E1863" s="16"/>
      <c r="F1863" s="19"/>
      <c r="G1863" s="11"/>
      <c r="H1863" s="17">
        <v>1</v>
      </c>
      <c r="I1863" s="13"/>
    </row>
    <row r="1864" spans="1:9" ht="63" outlineLevel="2" x14ac:dyDescent="0.25">
      <c r="A1864" s="74" t="str">
        <f t="shared" si="84"/>
        <v>27.2.19.</v>
      </c>
      <c r="B1864" s="50" t="s">
        <v>1583</v>
      </c>
      <c r="C1864" s="16" t="s">
        <v>1584</v>
      </c>
      <c r="D1864" s="16" t="s">
        <v>3083</v>
      </c>
      <c r="E1864" s="16"/>
      <c r="F1864" s="17">
        <v>20764.259999999998</v>
      </c>
      <c r="G1864" s="11"/>
      <c r="H1864" s="17">
        <v>1</v>
      </c>
      <c r="I1864" s="13"/>
    </row>
    <row r="1865" spans="1:9" s="1" customFormat="1" ht="15.75" x14ac:dyDescent="0.25">
      <c r="A1865" s="65"/>
      <c r="B1865" s="47"/>
      <c r="C1865" s="5"/>
      <c r="D1865" s="5"/>
      <c r="E1865" s="5"/>
      <c r="F1865" s="5"/>
      <c r="G1865" s="11"/>
      <c r="H1865" s="8"/>
      <c r="I1865" s="9"/>
    </row>
    <row r="1866" spans="1:9" ht="15.75" x14ac:dyDescent="0.25">
      <c r="A1866" s="75">
        <v>28</v>
      </c>
      <c r="B1866" s="48" t="s">
        <v>1585</v>
      </c>
      <c r="C1866" s="4"/>
      <c r="D1866" s="4"/>
      <c r="E1866" s="4"/>
      <c r="F1866" s="10">
        <v>9147967.8499999996</v>
      </c>
      <c r="G1866" s="10"/>
      <c r="H1866" s="10"/>
      <c r="I1866" s="10"/>
    </row>
    <row r="1867" spans="1:9" ht="15.75" outlineLevel="1" x14ac:dyDescent="0.25">
      <c r="A1867" s="74" t="s">
        <v>3723</v>
      </c>
      <c r="B1867" s="49" t="s">
        <v>3</v>
      </c>
      <c r="C1867" s="14"/>
      <c r="D1867" s="14"/>
      <c r="E1867" s="14"/>
      <c r="F1867" s="15">
        <v>3181580.69</v>
      </c>
      <c r="G1867" s="11"/>
      <c r="I1867" s="13"/>
    </row>
    <row r="1868" spans="1:9" ht="47.25" outlineLevel="2" x14ac:dyDescent="0.25">
      <c r="A1868" s="74" t="str">
        <f>"28.1."&amp;ROW(A1)&amp;"."</f>
        <v>28.1.1.</v>
      </c>
      <c r="B1868" s="50" t="s">
        <v>3480</v>
      </c>
      <c r="C1868" s="16" t="s">
        <v>1586</v>
      </c>
      <c r="D1868" s="16" t="s">
        <v>3105</v>
      </c>
      <c r="E1868" s="16"/>
      <c r="F1868" s="17">
        <v>249181.69</v>
      </c>
      <c r="G1868" s="11"/>
      <c r="H1868" s="17">
        <v>1</v>
      </c>
      <c r="I1868" s="13"/>
    </row>
    <row r="1869" spans="1:9" ht="47.25" outlineLevel="2" x14ac:dyDescent="0.25">
      <c r="A1869" s="74" t="str">
        <f>"28.1."&amp;ROW(A2)&amp;"."</f>
        <v>28.1.2.</v>
      </c>
      <c r="B1869" s="50" t="s">
        <v>3481</v>
      </c>
      <c r="C1869" s="16" t="s">
        <v>1587</v>
      </c>
      <c r="D1869" s="16" t="s">
        <v>3106</v>
      </c>
      <c r="E1869" s="16"/>
      <c r="F1869" s="17">
        <v>315711.03999999998</v>
      </c>
      <c r="G1869" s="11"/>
      <c r="H1869" s="17">
        <v>1</v>
      </c>
      <c r="I1869" s="13"/>
    </row>
    <row r="1870" spans="1:9" ht="47.25" outlineLevel="2" x14ac:dyDescent="0.25">
      <c r="A1870" s="74" t="str">
        <f>"28.1."&amp;ROW(A3)&amp;"."</f>
        <v>28.1.3.</v>
      </c>
      <c r="B1870" s="50" t="s">
        <v>3482</v>
      </c>
      <c r="C1870" s="16" t="s">
        <v>1588</v>
      </c>
      <c r="D1870" s="16" t="s">
        <v>3107</v>
      </c>
      <c r="E1870" s="16"/>
      <c r="F1870" s="17">
        <v>2110706.27</v>
      </c>
      <c r="G1870" s="11"/>
      <c r="H1870" s="17">
        <v>1</v>
      </c>
      <c r="I1870" s="13"/>
    </row>
    <row r="1871" spans="1:9" ht="47.25" outlineLevel="2" x14ac:dyDescent="0.25">
      <c r="A1871" s="74" t="str">
        <f>"28.1."&amp;ROW(A4)&amp;"."</f>
        <v>28.1.4.</v>
      </c>
      <c r="B1871" s="50" t="s">
        <v>3483</v>
      </c>
      <c r="C1871" s="16" t="s">
        <v>1589</v>
      </c>
      <c r="D1871" s="16" t="s">
        <v>3108</v>
      </c>
      <c r="E1871" s="16"/>
      <c r="F1871" s="17">
        <v>414323.58</v>
      </c>
      <c r="G1871" s="11"/>
      <c r="H1871" s="17">
        <v>1</v>
      </c>
      <c r="I1871" s="13"/>
    </row>
    <row r="1872" spans="1:9" ht="47.25" outlineLevel="2" x14ac:dyDescent="0.25">
      <c r="A1872" s="74" t="str">
        <f>"28.1."&amp;ROW(A5)&amp;"."</f>
        <v>28.1.5.</v>
      </c>
      <c r="B1872" s="50" t="s">
        <v>3483</v>
      </c>
      <c r="C1872" s="16" t="s">
        <v>1590</v>
      </c>
      <c r="D1872" s="16" t="s">
        <v>3109</v>
      </c>
      <c r="E1872" s="16"/>
      <c r="F1872" s="17">
        <v>91658.11</v>
      </c>
      <c r="G1872" s="11"/>
      <c r="H1872" s="17">
        <v>1</v>
      </c>
      <c r="I1872" s="13"/>
    </row>
    <row r="1873" spans="1:9" ht="15.75" outlineLevel="1" x14ac:dyDescent="0.25">
      <c r="A1873" s="74" t="s">
        <v>3724</v>
      </c>
      <c r="B1873" s="49" t="s">
        <v>7</v>
      </c>
      <c r="C1873" s="14"/>
      <c r="D1873" s="14"/>
      <c r="E1873" s="14"/>
      <c r="F1873" s="15">
        <v>886810.84</v>
      </c>
      <c r="G1873" s="11"/>
      <c r="I1873" s="13"/>
    </row>
    <row r="1874" spans="1:9" ht="51.75" customHeight="1" outlineLevel="2" x14ac:dyDescent="0.25">
      <c r="A1874" s="74" t="str">
        <f>"28.2."&amp;ROW(A1)&amp;"."</f>
        <v>28.2.1.</v>
      </c>
      <c r="B1874" s="50" t="s">
        <v>3484</v>
      </c>
      <c r="C1874" s="16" t="s">
        <v>1591</v>
      </c>
      <c r="D1874" s="16" t="s">
        <v>3110</v>
      </c>
      <c r="E1874" s="16"/>
      <c r="F1874" s="17">
        <v>58235.15</v>
      </c>
      <c r="G1874" s="11"/>
      <c r="H1874" s="17">
        <v>1</v>
      </c>
      <c r="I1874" s="13"/>
    </row>
    <row r="1875" spans="1:9" ht="47.25" outlineLevel="2" x14ac:dyDescent="0.25">
      <c r="A1875" s="74" t="str">
        <f>"28.2."&amp;ROW(A2)&amp;"."</f>
        <v>28.2.2.</v>
      </c>
      <c r="B1875" s="50" t="s">
        <v>3485</v>
      </c>
      <c r="C1875" s="16" t="s">
        <v>1592</v>
      </c>
      <c r="D1875" s="16" t="s">
        <v>3112</v>
      </c>
      <c r="E1875" s="16"/>
      <c r="F1875" s="19"/>
      <c r="G1875" s="11"/>
      <c r="H1875" s="17">
        <v>1</v>
      </c>
      <c r="I1875" s="13"/>
    </row>
    <row r="1876" spans="1:9" ht="47.25" outlineLevel="2" x14ac:dyDescent="0.25">
      <c r="A1876" s="74" t="str">
        <f>"28.2."&amp;ROW(A3)&amp;"."</f>
        <v>28.2.3.</v>
      </c>
      <c r="B1876" s="50" t="s">
        <v>3485</v>
      </c>
      <c r="C1876" s="16" t="s">
        <v>1593</v>
      </c>
      <c r="D1876" s="16" t="s">
        <v>3111</v>
      </c>
      <c r="E1876" s="16"/>
      <c r="F1876" s="19"/>
      <c r="G1876" s="11"/>
      <c r="H1876" s="17">
        <v>1</v>
      </c>
      <c r="I1876" s="13"/>
    </row>
    <row r="1877" spans="1:9" ht="47.25" outlineLevel="2" x14ac:dyDescent="0.25">
      <c r="A1877" s="74" t="str">
        <f>"28.2."&amp;ROW(A4)&amp;"."</f>
        <v>28.2.4.</v>
      </c>
      <c r="B1877" s="50" t="s">
        <v>3486</v>
      </c>
      <c r="C1877" s="20">
        <v>6648</v>
      </c>
      <c r="D1877" s="16" t="s">
        <v>3120</v>
      </c>
      <c r="E1877" s="16"/>
      <c r="F1877" s="19"/>
      <c r="G1877" s="11"/>
      <c r="H1877" s="17">
        <v>1</v>
      </c>
      <c r="I1877" s="13"/>
    </row>
    <row r="1878" spans="1:9" ht="47.25" outlineLevel="2" x14ac:dyDescent="0.25">
      <c r="A1878" s="74" t="str">
        <f>"28.2."&amp;ROW(A5)&amp;"."</f>
        <v>28.2.5.</v>
      </c>
      <c r="B1878" s="50" t="s">
        <v>3487</v>
      </c>
      <c r="C1878" s="16" t="s">
        <v>1594</v>
      </c>
      <c r="D1878" s="16" t="s">
        <v>3114</v>
      </c>
      <c r="E1878" s="16"/>
      <c r="F1878" s="17">
        <v>22320.84</v>
      </c>
      <c r="G1878" s="11"/>
      <c r="H1878" s="17">
        <v>1</v>
      </c>
      <c r="I1878" s="13"/>
    </row>
    <row r="1879" spans="1:9" ht="47.25" outlineLevel="2" x14ac:dyDescent="0.25">
      <c r="A1879" s="74" t="str">
        <f t="shared" ref="A1879:A1887" si="85">"28.2."&amp;ROW(A8)&amp;"."</f>
        <v>28.2.8.</v>
      </c>
      <c r="B1879" s="50" t="s">
        <v>3488</v>
      </c>
      <c r="C1879" s="16" t="s">
        <v>1595</v>
      </c>
      <c r="D1879" s="16" t="s">
        <v>3115</v>
      </c>
      <c r="E1879" s="16"/>
      <c r="F1879" s="17">
        <v>14730.77</v>
      </c>
      <c r="G1879" s="11"/>
      <c r="H1879" s="17">
        <v>1</v>
      </c>
      <c r="I1879" s="13"/>
    </row>
    <row r="1880" spans="1:9" ht="47.25" outlineLevel="2" x14ac:dyDescent="0.25">
      <c r="A1880" s="74" t="str">
        <f t="shared" si="85"/>
        <v>28.2.9.</v>
      </c>
      <c r="B1880" s="50" t="s">
        <v>1596</v>
      </c>
      <c r="C1880" s="16" t="s">
        <v>1597</v>
      </c>
      <c r="D1880" s="16" t="s">
        <v>3113</v>
      </c>
      <c r="E1880" s="16"/>
      <c r="F1880" s="17">
        <v>70352.990000000005</v>
      </c>
      <c r="G1880" s="11"/>
      <c r="H1880" s="17">
        <v>1</v>
      </c>
      <c r="I1880" s="13"/>
    </row>
    <row r="1881" spans="1:9" ht="47.25" outlineLevel="2" x14ac:dyDescent="0.25">
      <c r="A1881" s="74" t="str">
        <f t="shared" si="85"/>
        <v>28.2.10.</v>
      </c>
      <c r="B1881" s="50" t="s">
        <v>3489</v>
      </c>
      <c r="C1881" s="16" t="s">
        <v>1598</v>
      </c>
      <c r="D1881" s="16" t="s">
        <v>3116</v>
      </c>
      <c r="E1881" s="16"/>
      <c r="F1881" s="19"/>
      <c r="G1881" s="11"/>
      <c r="H1881" s="17">
        <v>1</v>
      </c>
      <c r="I1881" s="13"/>
    </row>
    <row r="1882" spans="1:9" ht="47.25" outlineLevel="2" x14ac:dyDescent="0.25">
      <c r="A1882" s="74" t="str">
        <f t="shared" si="85"/>
        <v>28.2.11.</v>
      </c>
      <c r="B1882" s="50" t="s">
        <v>3490</v>
      </c>
      <c r="C1882" s="16" t="s">
        <v>1599</v>
      </c>
      <c r="D1882" s="16" t="s">
        <v>3117</v>
      </c>
      <c r="E1882" s="16"/>
      <c r="F1882" s="19"/>
      <c r="G1882" s="11"/>
      <c r="H1882" s="17">
        <v>1</v>
      </c>
      <c r="I1882" s="13"/>
    </row>
    <row r="1883" spans="1:9" ht="47.25" outlineLevel="2" x14ac:dyDescent="0.25">
      <c r="A1883" s="74" t="str">
        <f t="shared" si="85"/>
        <v>28.2.12.</v>
      </c>
      <c r="B1883" s="50" t="s">
        <v>3489</v>
      </c>
      <c r="C1883" s="16" t="s">
        <v>1600</v>
      </c>
      <c r="D1883" s="16" t="s">
        <v>3118</v>
      </c>
      <c r="E1883" s="16"/>
      <c r="F1883" s="19"/>
      <c r="G1883" s="11"/>
      <c r="H1883" s="17">
        <v>1</v>
      </c>
      <c r="I1883" s="13"/>
    </row>
    <row r="1884" spans="1:9" ht="47.25" outlineLevel="2" x14ac:dyDescent="0.25">
      <c r="A1884" s="74" t="str">
        <f t="shared" si="85"/>
        <v>28.2.13.</v>
      </c>
      <c r="B1884" s="50" t="s">
        <v>3491</v>
      </c>
      <c r="C1884" s="16" t="s">
        <v>1601</v>
      </c>
      <c r="D1884" s="16" t="s">
        <v>3119</v>
      </c>
      <c r="E1884" s="16"/>
      <c r="F1884" s="19"/>
      <c r="G1884" s="11"/>
      <c r="H1884" s="17">
        <v>1</v>
      </c>
      <c r="I1884" s="13"/>
    </row>
    <row r="1885" spans="1:9" ht="47.25" outlineLevel="2" x14ac:dyDescent="0.25">
      <c r="A1885" s="74" t="str">
        <f t="shared" si="85"/>
        <v>28.2.14.</v>
      </c>
      <c r="B1885" s="50" t="s">
        <v>1602</v>
      </c>
      <c r="C1885" s="16" t="s">
        <v>1603</v>
      </c>
      <c r="D1885" s="16" t="s">
        <v>3100</v>
      </c>
      <c r="E1885" s="16"/>
      <c r="F1885" s="17">
        <v>9975.0499999999993</v>
      </c>
      <c r="G1885" s="11"/>
      <c r="H1885" s="17">
        <v>1</v>
      </c>
      <c r="I1885" s="13"/>
    </row>
    <row r="1886" spans="1:9" ht="47.25" outlineLevel="2" x14ac:dyDescent="0.25">
      <c r="A1886" s="74" t="str">
        <f t="shared" si="85"/>
        <v>28.2.15.</v>
      </c>
      <c r="B1886" s="50" t="s">
        <v>3492</v>
      </c>
      <c r="C1886" s="16" t="s">
        <v>1604</v>
      </c>
      <c r="D1886" s="16" t="s">
        <v>3105</v>
      </c>
      <c r="E1886" s="16"/>
      <c r="F1886" s="17">
        <v>203229.43</v>
      </c>
      <c r="G1886" s="11"/>
      <c r="H1886" s="17">
        <v>1</v>
      </c>
      <c r="I1886" s="13"/>
    </row>
    <row r="1887" spans="1:9" ht="47.25" outlineLevel="2" x14ac:dyDescent="0.25">
      <c r="A1887" s="74" t="str">
        <f t="shared" si="85"/>
        <v>28.2.16.</v>
      </c>
      <c r="B1887" s="50" t="s">
        <v>3492</v>
      </c>
      <c r="C1887" s="16" t="s">
        <v>1605</v>
      </c>
      <c r="D1887" s="16" t="s">
        <v>3121</v>
      </c>
      <c r="E1887" s="16"/>
      <c r="F1887" s="17">
        <v>230913.52</v>
      </c>
      <c r="G1887" s="11"/>
      <c r="H1887" s="17">
        <v>1</v>
      </c>
      <c r="I1887" s="13"/>
    </row>
    <row r="1888" spans="1:9" ht="47.25" outlineLevel="2" x14ac:dyDescent="0.25">
      <c r="A1888" s="74" t="str">
        <f t="shared" ref="A1888:A1895" si="86">"28.2."&amp;ROW(A17)&amp;"."</f>
        <v>28.2.17.</v>
      </c>
      <c r="B1888" s="50" t="s">
        <v>3492</v>
      </c>
      <c r="C1888" s="16" t="s">
        <v>1606</v>
      </c>
      <c r="D1888" s="16" t="s">
        <v>3106</v>
      </c>
      <c r="E1888" s="16"/>
      <c r="F1888" s="17">
        <v>277052.87</v>
      </c>
      <c r="G1888" s="11"/>
      <c r="H1888" s="17">
        <v>1</v>
      </c>
      <c r="I1888" s="13"/>
    </row>
    <row r="1889" spans="1:9" ht="31.5" outlineLevel="2" x14ac:dyDescent="0.25">
      <c r="A1889" s="74" t="str">
        <f t="shared" si="86"/>
        <v>28.2.18.</v>
      </c>
      <c r="B1889" s="50" t="s">
        <v>1072</v>
      </c>
      <c r="C1889" s="16" t="s">
        <v>1607</v>
      </c>
      <c r="D1889" s="16" t="s">
        <v>3122</v>
      </c>
      <c r="E1889" s="16"/>
      <c r="F1889" s="19"/>
      <c r="G1889" s="11"/>
      <c r="H1889" s="17">
        <v>1</v>
      </c>
      <c r="I1889" s="13"/>
    </row>
    <row r="1890" spans="1:9" ht="47.25" outlineLevel="2" x14ac:dyDescent="0.25">
      <c r="A1890" s="74" t="str">
        <f t="shared" si="86"/>
        <v>28.2.19.</v>
      </c>
      <c r="B1890" s="50" t="s">
        <v>3450</v>
      </c>
      <c r="C1890" s="20">
        <v>6645</v>
      </c>
      <c r="D1890" s="16" t="s">
        <v>3123</v>
      </c>
      <c r="E1890" s="16"/>
      <c r="F1890" s="19"/>
      <c r="G1890" s="11"/>
      <c r="H1890" s="17">
        <v>1</v>
      </c>
      <c r="I1890" s="13"/>
    </row>
    <row r="1891" spans="1:9" ht="47.25" outlineLevel="2" x14ac:dyDescent="0.25">
      <c r="A1891" s="74" t="str">
        <f t="shared" si="86"/>
        <v>28.2.20.</v>
      </c>
      <c r="B1891" s="50" t="s">
        <v>3450</v>
      </c>
      <c r="C1891" s="20">
        <v>6646</v>
      </c>
      <c r="D1891" s="16" t="s">
        <v>3124</v>
      </c>
      <c r="E1891" s="16"/>
      <c r="F1891" s="19"/>
      <c r="G1891" s="11"/>
      <c r="H1891" s="17">
        <v>1</v>
      </c>
      <c r="I1891" s="13"/>
    </row>
    <row r="1892" spans="1:9" ht="47.25" outlineLevel="2" x14ac:dyDescent="0.25">
      <c r="A1892" s="74" t="str">
        <f t="shared" si="86"/>
        <v>28.2.21.</v>
      </c>
      <c r="B1892" s="50" t="s">
        <v>3450</v>
      </c>
      <c r="C1892" s="20">
        <v>6647</v>
      </c>
      <c r="D1892" s="16" t="s">
        <v>3125</v>
      </c>
      <c r="E1892" s="16"/>
      <c r="F1892" s="19"/>
      <c r="G1892" s="11"/>
      <c r="H1892" s="17">
        <v>1</v>
      </c>
      <c r="I1892" s="13"/>
    </row>
    <row r="1893" spans="1:9" ht="31.5" outlineLevel="2" x14ac:dyDescent="0.25">
      <c r="A1893" s="74" t="str">
        <f t="shared" si="86"/>
        <v>28.2.22.</v>
      </c>
      <c r="B1893" s="50" t="s">
        <v>3493</v>
      </c>
      <c r="C1893" s="16" t="s">
        <v>1608</v>
      </c>
      <c r="D1893" s="16" t="s">
        <v>3126</v>
      </c>
      <c r="E1893" s="16"/>
      <c r="F1893" s="19"/>
      <c r="G1893" s="11"/>
      <c r="H1893" s="17">
        <v>1</v>
      </c>
      <c r="I1893" s="13"/>
    </row>
    <row r="1894" spans="1:9" ht="63" outlineLevel="2" x14ac:dyDescent="0.25">
      <c r="A1894" s="74" t="str">
        <f t="shared" si="86"/>
        <v>28.2.23.</v>
      </c>
      <c r="B1894" s="50" t="s">
        <v>1609</v>
      </c>
      <c r="C1894" s="16" t="s">
        <v>1610</v>
      </c>
      <c r="D1894" s="16" t="s">
        <v>3127</v>
      </c>
      <c r="E1894" s="16"/>
      <c r="F1894" s="27">
        <v>0.22</v>
      </c>
      <c r="G1894" s="11"/>
      <c r="H1894" s="17">
        <v>1</v>
      </c>
      <c r="I1894" s="13"/>
    </row>
    <row r="1895" spans="1:9" ht="63" outlineLevel="2" x14ac:dyDescent="0.25">
      <c r="A1895" s="74" t="str">
        <f t="shared" si="86"/>
        <v>28.2.24.</v>
      </c>
      <c r="B1895" s="50" t="s">
        <v>1611</v>
      </c>
      <c r="C1895" s="16" t="s">
        <v>1612</v>
      </c>
      <c r="D1895" s="16" t="s">
        <v>3127</v>
      </c>
      <c r="E1895" s="16"/>
      <c r="F1895" s="19"/>
      <c r="G1895" s="11"/>
      <c r="H1895" s="17">
        <v>1</v>
      </c>
      <c r="I1895" s="13"/>
    </row>
    <row r="1896" spans="1:9" ht="15.75" outlineLevel="1" x14ac:dyDescent="0.25">
      <c r="A1896" s="74" t="s">
        <v>3725</v>
      </c>
      <c r="B1896" s="49" t="s">
        <v>104</v>
      </c>
      <c r="C1896" s="14"/>
      <c r="D1896" s="14"/>
      <c r="E1896" s="14"/>
      <c r="F1896" s="15">
        <v>5079576.32</v>
      </c>
      <c r="G1896" s="11"/>
      <c r="I1896" s="13"/>
    </row>
    <row r="1897" spans="1:9" ht="47.25" outlineLevel="2" x14ac:dyDescent="0.25">
      <c r="A1897" s="74" t="str">
        <f>"28.3."&amp;ROW(A1)&amp;"."</f>
        <v>28.3.1.</v>
      </c>
      <c r="B1897" s="50" t="s">
        <v>3494</v>
      </c>
      <c r="C1897" s="16">
        <v>8453</v>
      </c>
      <c r="D1897" s="16" t="s">
        <v>3128</v>
      </c>
      <c r="E1897" s="16" t="s">
        <v>3783</v>
      </c>
      <c r="F1897" s="15">
        <v>5079576.32</v>
      </c>
      <c r="G1897" s="11"/>
      <c r="H1897" s="17">
        <v>1</v>
      </c>
      <c r="I1897" s="13"/>
    </row>
    <row r="1898" spans="1:9" ht="31.5" outlineLevel="1" x14ac:dyDescent="0.25">
      <c r="A1898" s="74" t="s">
        <v>3726</v>
      </c>
      <c r="B1898" s="49" t="s">
        <v>3082</v>
      </c>
      <c r="C1898" s="14"/>
      <c r="D1898" s="14"/>
      <c r="E1898" s="14"/>
      <c r="F1898" s="14"/>
      <c r="G1898" s="11"/>
      <c r="I1898" s="13"/>
    </row>
    <row r="1899" spans="1:9" ht="63" outlineLevel="2" x14ac:dyDescent="0.25">
      <c r="A1899" s="74" t="str">
        <f>"28.4."&amp;ROW(A1)&amp;"."</f>
        <v>28.4.1.</v>
      </c>
      <c r="B1899" s="50" t="s">
        <v>2129</v>
      </c>
      <c r="C1899" s="16" t="s">
        <v>2130</v>
      </c>
      <c r="D1899" s="16" t="s">
        <v>3127</v>
      </c>
      <c r="E1899" s="16"/>
      <c r="F1899" s="19"/>
      <c r="G1899" s="11"/>
      <c r="H1899" s="17">
        <v>1</v>
      </c>
      <c r="I1899" s="13"/>
    </row>
    <row r="1900" spans="1:9" ht="63" outlineLevel="2" x14ac:dyDescent="0.25">
      <c r="A1900" s="74" t="str">
        <f>"28.4."&amp;ROW(A2)&amp;"."</f>
        <v>28.4.2.</v>
      </c>
      <c r="B1900" s="50" t="s">
        <v>2884</v>
      </c>
      <c r="C1900" s="16" t="s">
        <v>2885</v>
      </c>
      <c r="D1900" s="16" t="s">
        <v>3127</v>
      </c>
      <c r="E1900" s="16" t="s">
        <v>3278</v>
      </c>
      <c r="F1900" s="19"/>
      <c r="G1900" s="11"/>
      <c r="H1900" s="17">
        <v>2</v>
      </c>
      <c r="I1900" s="13"/>
    </row>
    <row r="1901" spans="1:9" ht="63" outlineLevel="2" x14ac:dyDescent="0.25">
      <c r="A1901" s="74" t="str">
        <f>"28.4."&amp;ROW(A3)&amp;"."</f>
        <v>28.4.3.</v>
      </c>
      <c r="B1901" s="50" t="s">
        <v>1762</v>
      </c>
      <c r="C1901" s="16" t="s">
        <v>1763</v>
      </c>
      <c r="D1901" s="16" t="s">
        <v>3127</v>
      </c>
      <c r="E1901" s="16" t="s">
        <v>3278</v>
      </c>
      <c r="F1901" s="19"/>
      <c r="G1901" s="11"/>
      <c r="H1901" s="17">
        <v>6</v>
      </c>
      <c r="I1901" s="13"/>
    </row>
    <row r="1902" spans="1:9" ht="63" outlineLevel="2" x14ac:dyDescent="0.25">
      <c r="A1902" s="74" t="str">
        <f>"28.4."&amp;ROW(A4)&amp;"."</f>
        <v>28.4.4.</v>
      </c>
      <c r="B1902" s="50" t="s">
        <v>2012</v>
      </c>
      <c r="C1902" s="16" t="s">
        <v>2013</v>
      </c>
      <c r="D1902" s="16" t="s">
        <v>3127</v>
      </c>
      <c r="E1902" s="16" t="s">
        <v>3278</v>
      </c>
      <c r="F1902" s="19"/>
      <c r="G1902" s="11"/>
      <c r="H1902" s="17">
        <v>2</v>
      </c>
      <c r="I1902" s="13"/>
    </row>
    <row r="1903" spans="1:9" ht="63" outlineLevel="2" x14ac:dyDescent="0.25">
      <c r="A1903" s="74" t="str">
        <f>"28.4."&amp;ROW(A5)&amp;"."</f>
        <v>28.4.5.</v>
      </c>
      <c r="B1903" s="50" t="s">
        <v>2886</v>
      </c>
      <c r="C1903" s="16" t="s">
        <v>2887</v>
      </c>
      <c r="D1903" s="16" t="s">
        <v>3127</v>
      </c>
      <c r="E1903" s="16" t="s">
        <v>3278</v>
      </c>
      <c r="F1903" s="19"/>
      <c r="G1903" s="11"/>
      <c r="H1903" s="17">
        <v>1</v>
      </c>
      <c r="I1903" s="13"/>
    </row>
    <row r="1904" spans="1:9" ht="63" outlineLevel="2" x14ac:dyDescent="0.25">
      <c r="A1904" s="74" t="str">
        <f t="shared" ref="A1904:A1912" si="87">"28.4."&amp;ROW(A8)&amp;"."</f>
        <v>28.4.8.</v>
      </c>
      <c r="B1904" s="50" t="s">
        <v>2888</v>
      </c>
      <c r="C1904" s="16" t="s">
        <v>2889</v>
      </c>
      <c r="D1904" s="16" t="s">
        <v>3127</v>
      </c>
      <c r="E1904" s="16" t="s">
        <v>3278</v>
      </c>
      <c r="F1904" s="19"/>
      <c r="G1904" s="11"/>
      <c r="H1904" s="17">
        <v>1</v>
      </c>
      <c r="I1904" s="13"/>
    </row>
    <row r="1905" spans="1:9" ht="63" outlineLevel="2" x14ac:dyDescent="0.25">
      <c r="A1905" s="74" t="str">
        <f t="shared" si="87"/>
        <v>28.4.9.</v>
      </c>
      <c r="B1905" s="50" t="s">
        <v>2890</v>
      </c>
      <c r="C1905" s="16" t="s">
        <v>2891</v>
      </c>
      <c r="D1905" s="16" t="s">
        <v>3127</v>
      </c>
      <c r="E1905" s="16" t="s">
        <v>3495</v>
      </c>
      <c r="F1905" s="19"/>
      <c r="G1905" s="11"/>
      <c r="H1905" s="17">
        <v>1</v>
      </c>
      <c r="I1905" s="13"/>
    </row>
    <row r="1906" spans="1:9" ht="63" outlineLevel="2" x14ac:dyDescent="0.25">
      <c r="A1906" s="74" t="str">
        <f t="shared" si="87"/>
        <v>28.4.10.</v>
      </c>
      <c r="B1906" s="50" t="s">
        <v>2892</v>
      </c>
      <c r="C1906" s="16" t="s">
        <v>2893</v>
      </c>
      <c r="D1906" s="16" t="s">
        <v>3127</v>
      </c>
      <c r="E1906" s="16" t="s">
        <v>3495</v>
      </c>
      <c r="F1906" s="19"/>
      <c r="G1906" s="11"/>
      <c r="H1906" s="17">
        <v>1</v>
      </c>
      <c r="I1906" s="13"/>
    </row>
    <row r="1907" spans="1:9" ht="63" outlineLevel="2" x14ac:dyDescent="0.25">
      <c r="A1907" s="74" t="str">
        <f t="shared" si="87"/>
        <v>28.4.11.</v>
      </c>
      <c r="B1907" s="50" t="s">
        <v>3595</v>
      </c>
      <c r="C1907" s="16" t="s">
        <v>2894</v>
      </c>
      <c r="D1907" s="16" t="s">
        <v>3127</v>
      </c>
      <c r="E1907" s="16" t="s">
        <v>3781</v>
      </c>
      <c r="F1907" s="19"/>
      <c r="G1907" s="72" t="s">
        <v>3780</v>
      </c>
      <c r="H1907" s="17">
        <v>1</v>
      </c>
      <c r="I1907" s="13"/>
    </row>
    <row r="1908" spans="1:9" ht="63" outlineLevel="2" x14ac:dyDescent="0.25">
      <c r="A1908" s="74" t="str">
        <f t="shared" si="87"/>
        <v>28.4.12.</v>
      </c>
      <c r="B1908" s="50" t="s">
        <v>3496</v>
      </c>
      <c r="C1908" s="16" t="s">
        <v>2895</v>
      </c>
      <c r="D1908" s="16" t="s">
        <v>3127</v>
      </c>
      <c r="E1908" s="16" t="s">
        <v>3495</v>
      </c>
      <c r="F1908" s="19"/>
      <c r="G1908" s="11"/>
      <c r="H1908" s="17">
        <v>3</v>
      </c>
      <c r="I1908" s="13"/>
    </row>
    <row r="1909" spans="1:9" ht="63" outlineLevel="2" x14ac:dyDescent="0.25">
      <c r="A1909" s="74" t="str">
        <f t="shared" si="87"/>
        <v>28.4.13.</v>
      </c>
      <c r="B1909" s="50" t="s">
        <v>3497</v>
      </c>
      <c r="C1909" s="16" t="s">
        <v>2896</v>
      </c>
      <c r="D1909" s="16" t="s">
        <v>3127</v>
      </c>
      <c r="E1909" s="16" t="s">
        <v>3495</v>
      </c>
      <c r="F1909" s="19"/>
      <c r="G1909" s="11"/>
      <c r="H1909" s="17">
        <v>1</v>
      </c>
      <c r="I1909" s="13"/>
    </row>
    <row r="1910" spans="1:9" ht="63" outlineLevel="2" x14ac:dyDescent="0.25">
      <c r="A1910" s="74" t="str">
        <f t="shared" si="87"/>
        <v>28.4.14.</v>
      </c>
      <c r="B1910" s="50" t="s">
        <v>3498</v>
      </c>
      <c r="C1910" s="16" t="s">
        <v>2897</v>
      </c>
      <c r="D1910" s="16" t="s">
        <v>3127</v>
      </c>
      <c r="E1910" s="16"/>
      <c r="F1910" s="19"/>
      <c r="G1910" s="11"/>
      <c r="H1910" s="17">
        <v>2</v>
      </c>
      <c r="I1910" s="13"/>
    </row>
    <row r="1911" spans="1:9" ht="63" outlineLevel="2" x14ac:dyDescent="0.25">
      <c r="A1911" s="74" t="str">
        <f t="shared" si="87"/>
        <v>28.4.15.</v>
      </c>
      <c r="B1911" s="50" t="s">
        <v>3499</v>
      </c>
      <c r="C1911" s="16" t="s">
        <v>2898</v>
      </c>
      <c r="D1911" s="16" t="s">
        <v>3127</v>
      </c>
      <c r="E1911" s="16"/>
      <c r="F1911" s="19"/>
      <c r="G1911" s="11"/>
      <c r="H1911" s="17">
        <v>1</v>
      </c>
      <c r="I1911" s="13"/>
    </row>
    <row r="1912" spans="1:9" ht="63" outlineLevel="2" x14ac:dyDescent="0.25">
      <c r="A1912" s="74" t="str">
        <f t="shared" si="87"/>
        <v>28.4.16.</v>
      </c>
      <c r="B1912" s="50" t="s">
        <v>3501</v>
      </c>
      <c r="C1912" s="16" t="s">
        <v>2899</v>
      </c>
      <c r="D1912" s="16" t="s">
        <v>3127</v>
      </c>
      <c r="E1912" s="16"/>
      <c r="F1912" s="19"/>
      <c r="G1912" s="11"/>
      <c r="H1912" s="17">
        <v>2</v>
      </c>
      <c r="I1912" s="13"/>
    </row>
    <row r="1913" spans="1:9" ht="63" outlineLevel="2" x14ac:dyDescent="0.25">
      <c r="A1913" s="74" t="str">
        <f t="shared" ref="A1913:A1976" si="88">"28.4."&amp;ROW(A17)&amp;"."</f>
        <v>28.4.17.</v>
      </c>
      <c r="B1913" s="50" t="s">
        <v>3500</v>
      </c>
      <c r="C1913" s="16" t="s">
        <v>2900</v>
      </c>
      <c r="D1913" s="16" t="s">
        <v>3127</v>
      </c>
      <c r="E1913" s="16"/>
      <c r="F1913" s="19"/>
      <c r="G1913" s="11"/>
      <c r="H1913" s="17">
        <v>2</v>
      </c>
      <c r="I1913" s="13"/>
    </row>
    <row r="1914" spans="1:9" ht="63" outlineLevel="2" x14ac:dyDescent="0.25">
      <c r="A1914" s="74" t="str">
        <f t="shared" si="88"/>
        <v>28.4.18.</v>
      </c>
      <c r="B1914" s="50" t="s">
        <v>2901</v>
      </c>
      <c r="C1914" s="16" t="s">
        <v>2902</v>
      </c>
      <c r="D1914" s="16" t="s">
        <v>3127</v>
      </c>
      <c r="E1914" s="16" t="s">
        <v>3520</v>
      </c>
      <c r="F1914" s="19"/>
      <c r="G1914" s="11"/>
      <c r="H1914" s="17">
        <v>1</v>
      </c>
      <c r="I1914" s="13"/>
    </row>
    <row r="1915" spans="1:9" ht="63" outlineLevel="2" x14ac:dyDescent="0.25">
      <c r="A1915" s="74" t="str">
        <f t="shared" si="88"/>
        <v>28.4.19.</v>
      </c>
      <c r="B1915" s="50" t="s">
        <v>3502</v>
      </c>
      <c r="C1915" s="16" t="s">
        <v>2903</v>
      </c>
      <c r="D1915" s="16" t="s">
        <v>3127</v>
      </c>
      <c r="E1915" s="16"/>
      <c r="F1915" s="19"/>
      <c r="G1915" s="11"/>
      <c r="H1915" s="17">
        <v>2</v>
      </c>
      <c r="I1915" s="13"/>
    </row>
    <row r="1916" spans="1:9" ht="63" outlineLevel="2" x14ac:dyDescent="0.25">
      <c r="A1916" s="74" t="str">
        <f t="shared" si="88"/>
        <v>28.4.20.</v>
      </c>
      <c r="B1916" s="50" t="s">
        <v>3503</v>
      </c>
      <c r="C1916" s="16" t="s">
        <v>2904</v>
      </c>
      <c r="D1916" s="16" t="s">
        <v>3127</v>
      </c>
      <c r="E1916" s="16"/>
      <c r="F1916" s="19"/>
      <c r="G1916" s="11"/>
      <c r="H1916" s="17">
        <v>2</v>
      </c>
      <c r="I1916" s="13"/>
    </row>
    <row r="1917" spans="1:9" ht="63" outlineLevel="2" x14ac:dyDescent="0.25">
      <c r="A1917" s="74" t="str">
        <f t="shared" si="88"/>
        <v>28.4.21.</v>
      </c>
      <c r="B1917" s="50" t="s">
        <v>3504</v>
      </c>
      <c r="C1917" s="16" t="s">
        <v>2905</v>
      </c>
      <c r="D1917" s="16" t="s">
        <v>3127</v>
      </c>
      <c r="E1917" s="16"/>
      <c r="F1917" s="19"/>
      <c r="G1917" s="11"/>
      <c r="H1917" s="17">
        <v>1</v>
      </c>
      <c r="I1917" s="13"/>
    </row>
    <row r="1918" spans="1:9" ht="63" outlineLevel="2" x14ac:dyDescent="0.25">
      <c r="A1918" s="74" t="str">
        <f t="shared" si="88"/>
        <v>28.4.22.</v>
      </c>
      <c r="B1918" s="50" t="s">
        <v>3505</v>
      </c>
      <c r="C1918" s="16" t="s">
        <v>2906</v>
      </c>
      <c r="D1918" s="16" t="s">
        <v>3127</v>
      </c>
      <c r="E1918" s="16" t="s">
        <v>3278</v>
      </c>
      <c r="F1918" s="19"/>
      <c r="G1918" s="11"/>
      <c r="H1918" s="17">
        <v>3</v>
      </c>
      <c r="I1918" s="13"/>
    </row>
    <row r="1919" spans="1:9" ht="63" outlineLevel="2" x14ac:dyDescent="0.25">
      <c r="A1919" s="74" t="str">
        <f t="shared" si="88"/>
        <v>28.4.23.</v>
      </c>
      <c r="B1919" s="50" t="s">
        <v>2907</v>
      </c>
      <c r="C1919" s="16" t="s">
        <v>2908</v>
      </c>
      <c r="D1919" s="16" t="s">
        <v>3127</v>
      </c>
      <c r="E1919" s="16" t="s">
        <v>3278</v>
      </c>
      <c r="F1919" s="19"/>
      <c r="G1919" s="11"/>
      <c r="H1919" s="17">
        <v>1</v>
      </c>
      <c r="I1919" s="13"/>
    </row>
    <row r="1920" spans="1:9" ht="63" outlineLevel="2" x14ac:dyDescent="0.25">
      <c r="A1920" s="74" t="str">
        <f t="shared" si="88"/>
        <v>28.4.24.</v>
      </c>
      <c r="B1920" s="50" t="s">
        <v>3506</v>
      </c>
      <c r="C1920" s="16" t="s">
        <v>2909</v>
      </c>
      <c r="D1920" s="16" t="s">
        <v>3127</v>
      </c>
      <c r="E1920" s="16"/>
      <c r="F1920" s="19"/>
      <c r="G1920" s="11"/>
      <c r="H1920" s="17">
        <v>2</v>
      </c>
      <c r="I1920" s="13"/>
    </row>
    <row r="1921" spans="1:9" ht="63" outlineLevel="2" x14ac:dyDescent="0.25">
      <c r="A1921" s="74" t="str">
        <f t="shared" si="88"/>
        <v>28.4.25.</v>
      </c>
      <c r="B1921" s="50" t="s">
        <v>3506</v>
      </c>
      <c r="C1921" s="16" t="s">
        <v>2910</v>
      </c>
      <c r="D1921" s="16" t="s">
        <v>3127</v>
      </c>
      <c r="E1921" s="16"/>
      <c r="F1921" s="19"/>
      <c r="G1921" s="11"/>
      <c r="H1921" s="17">
        <v>2</v>
      </c>
      <c r="I1921" s="13"/>
    </row>
    <row r="1922" spans="1:9" ht="63" outlineLevel="2" x14ac:dyDescent="0.25">
      <c r="A1922" s="74" t="str">
        <f t="shared" si="88"/>
        <v>28.4.26.</v>
      </c>
      <c r="B1922" s="50" t="s">
        <v>3507</v>
      </c>
      <c r="C1922" s="16" t="s">
        <v>2911</v>
      </c>
      <c r="D1922" s="16" t="s">
        <v>3127</v>
      </c>
      <c r="E1922" s="16"/>
      <c r="F1922" s="19"/>
      <c r="G1922" s="11"/>
      <c r="H1922" s="17">
        <v>1</v>
      </c>
      <c r="I1922" s="13"/>
    </row>
    <row r="1923" spans="1:9" ht="63" outlineLevel="2" x14ac:dyDescent="0.25">
      <c r="A1923" s="74" t="str">
        <f t="shared" si="88"/>
        <v>28.4.27.</v>
      </c>
      <c r="B1923" s="50" t="s">
        <v>3507</v>
      </c>
      <c r="C1923" s="16" t="s">
        <v>2912</v>
      </c>
      <c r="D1923" s="16" t="s">
        <v>3127</v>
      </c>
      <c r="E1923" s="16"/>
      <c r="F1923" s="19"/>
      <c r="G1923" s="11"/>
      <c r="H1923" s="17">
        <v>2</v>
      </c>
      <c r="I1923" s="13"/>
    </row>
    <row r="1924" spans="1:9" ht="63" outlineLevel="2" x14ac:dyDescent="0.25">
      <c r="A1924" s="74" t="str">
        <f t="shared" si="88"/>
        <v>28.4.28.</v>
      </c>
      <c r="B1924" s="50" t="s">
        <v>3507</v>
      </c>
      <c r="C1924" s="16" t="s">
        <v>2913</v>
      </c>
      <c r="D1924" s="16" t="s">
        <v>3127</v>
      </c>
      <c r="E1924" s="16"/>
      <c r="F1924" s="19"/>
      <c r="G1924" s="11"/>
      <c r="H1924" s="17">
        <v>2</v>
      </c>
      <c r="I1924" s="13"/>
    </row>
    <row r="1925" spans="1:9" ht="63" outlineLevel="2" x14ac:dyDescent="0.25">
      <c r="A1925" s="74" t="str">
        <f t="shared" si="88"/>
        <v>28.4.29.</v>
      </c>
      <c r="B1925" s="50" t="s">
        <v>3508</v>
      </c>
      <c r="C1925" s="16" t="s">
        <v>2914</v>
      </c>
      <c r="D1925" s="16" t="s">
        <v>3127</v>
      </c>
      <c r="E1925" s="16"/>
      <c r="F1925" s="19"/>
      <c r="G1925" s="11"/>
      <c r="H1925" s="17">
        <v>2</v>
      </c>
      <c r="I1925" s="13"/>
    </row>
    <row r="1926" spans="1:9" ht="63" outlineLevel="2" x14ac:dyDescent="0.25">
      <c r="A1926" s="74" t="str">
        <f t="shared" si="88"/>
        <v>28.4.30.</v>
      </c>
      <c r="B1926" s="50" t="s">
        <v>3508</v>
      </c>
      <c r="C1926" s="16" t="s">
        <v>2915</v>
      </c>
      <c r="D1926" s="16" t="s">
        <v>3127</v>
      </c>
      <c r="E1926" s="16"/>
      <c r="F1926" s="19"/>
      <c r="G1926" s="11"/>
      <c r="H1926" s="17">
        <v>2</v>
      </c>
      <c r="I1926" s="13"/>
    </row>
    <row r="1927" spans="1:9" ht="63" outlineLevel="2" x14ac:dyDescent="0.25">
      <c r="A1927" s="74" t="str">
        <f t="shared" si="88"/>
        <v>28.4.31.</v>
      </c>
      <c r="B1927" s="50" t="s">
        <v>3509</v>
      </c>
      <c r="C1927" s="16" t="s">
        <v>2916</v>
      </c>
      <c r="D1927" s="16" t="s">
        <v>3127</v>
      </c>
      <c r="E1927" s="16"/>
      <c r="F1927" s="19"/>
      <c r="G1927" s="11"/>
      <c r="H1927" s="17">
        <v>2</v>
      </c>
      <c r="I1927" s="13"/>
    </row>
    <row r="1928" spans="1:9" ht="63" outlineLevel="2" x14ac:dyDescent="0.25">
      <c r="A1928" s="74" t="str">
        <f t="shared" si="88"/>
        <v>28.4.32.</v>
      </c>
      <c r="B1928" s="50" t="s">
        <v>3510</v>
      </c>
      <c r="C1928" s="16" t="s">
        <v>2917</v>
      </c>
      <c r="D1928" s="16" t="s">
        <v>3127</v>
      </c>
      <c r="E1928" s="16"/>
      <c r="F1928" s="19"/>
      <c r="G1928" s="11"/>
      <c r="H1928" s="17">
        <v>1</v>
      </c>
      <c r="I1928" s="13"/>
    </row>
    <row r="1929" spans="1:9" ht="63" outlineLevel="2" x14ac:dyDescent="0.25">
      <c r="A1929" s="74" t="str">
        <f t="shared" si="88"/>
        <v>28.4.33.</v>
      </c>
      <c r="B1929" s="50" t="s">
        <v>3510</v>
      </c>
      <c r="C1929" s="16" t="s">
        <v>2918</v>
      </c>
      <c r="D1929" s="16" t="s">
        <v>3127</v>
      </c>
      <c r="E1929" s="16"/>
      <c r="F1929" s="19"/>
      <c r="G1929" s="11"/>
      <c r="H1929" s="17">
        <v>2</v>
      </c>
      <c r="I1929" s="13"/>
    </row>
    <row r="1930" spans="1:9" ht="63" outlineLevel="2" x14ac:dyDescent="0.25">
      <c r="A1930" s="74" t="str">
        <f t="shared" si="88"/>
        <v>28.4.34.</v>
      </c>
      <c r="B1930" s="50" t="s">
        <v>3511</v>
      </c>
      <c r="C1930" s="16" t="s">
        <v>2919</v>
      </c>
      <c r="D1930" s="16" t="s">
        <v>3127</v>
      </c>
      <c r="E1930" s="16"/>
      <c r="F1930" s="19"/>
      <c r="G1930" s="11"/>
      <c r="H1930" s="17">
        <v>1</v>
      </c>
      <c r="I1930" s="13"/>
    </row>
    <row r="1931" spans="1:9" ht="63" outlineLevel="2" x14ac:dyDescent="0.25">
      <c r="A1931" s="74" t="str">
        <f t="shared" si="88"/>
        <v>28.4.35.</v>
      </c>
      <c r="B1931" s="50" t="s">
        <v>3512</v>
      </c>
      <c r="C1931" s="16" t="s">
        <v>2920</v>
      </c>
      <c r="D1931" s="16" t="s">
        <v>3127</v>
      </c>
      <c r="E1931" s="16"/>
      <c r="F1931" s="19"/>
      <c r="G1931" s="11"/>
      <c r="H1931" s="17">
        <v>2</v>
      </c>
      <c r="I1931" s="13"/>
    </row>
    <row r="1932" spans="1:9" ht="63" outlineLevel="2" x14ac:dyDescent="0.25">
      <c r="A1932" s="74" t="str">
        <f t="shared" si="88"/>
        <v>28.4.36.</v>
      </c>
      <c r="B1932" s="50" t="s">
        <v>3513</v>
      </c>
      <c r="C1932" s="16" t="s">
        <v>2921</v>
      </c>
      <c r="D1932" s="16" t="s">
        <v>3127</v>
      </c>
      <c r="E1932" s="16"/>
      <c r="F1932" s="19"/>
      <c r="G1932" s="11"/>
      <c r="H1932" s="17">
        <v>2</v>
      </c>
      <c r="I1932" s="13"/>
    </row>
    <row r="1933" spans="1:9" ht="63" outlineLevel="2" x14ac:dyDescent="0.25">
      <c r="A1933" s="74" t="str">
        <f t="shared" si="88"/>
        <v>28.4.37.</v>
      </c>
      <c r="B1933" s="50" t="s">
        <v>3514</v>
      </c>
      <c r="C1933" s="16" t="s">
        <v>2922</v>
      </c>
      <c r="D1933" s="16" t="s">
        <v>3127</v>
      </c>
      <c r="E1933" s="16"/>
      <c r="F1933" s="19"/>
      <c r="G1933" s="11"/>
      <c r="H1933" s="17">
        <v>1</v>
      </c>
      <c r="I1933" s="13"/>
    </row>
    <row r="1934" spans="1:9" ht="63" outlineLevel="2" x14ac:dyDescent="0.25">
      <c r="A1934" s="74" t="str">
        <f t="shared" si="88"/>
        <v>28.4.38.</v>
      </c>
      <c r="B1934" s="50" t="s">
        <v>3515</v>
      </c>
      <c r="C1934" s="16" t="s">
        <v>2923</v>
      </c>
      <c r="D1934" s="16" t="s">
        <v>3127</v>
      </c>
      <c r="E1934" s="16" t="s">
        <v>3278</v>
      </c>
      <c r="F1934" s="19"/>
      <c r="G1934" s="11"/>
      <c r="H1934" s="17">
        <v>1</v>
      </c>
      <c r="I1934" s="13"/>
    </row>
    <row r="1935" spans="1:9" ht="63" outlineLevel="2" x14ac:dyDescent="0.25">
      <c r="A1935" s="74" t="str">
        <f t="shared" si="88"/>
        <v>28.4.39.</v>
      </c>
      <c r="B1935" s="50" t="s">
        <v>3516</v>
      </c>
      <c r="C1935" s="16" t="s">
        <v>2924</v>
      </c>
      <c r="D1935" s="16" t="s">
        <v>3127</v>
      </c>
      <c r="E1935" s="16"/>
      <c r="F1935" s="19"/>
      <c r="G1935" s="11"/>
      <c r="H1935" s="17">
        <v>1</v>
      </c>
      <c r="I1935" s="13"/>
    </row>
    <row r="1936" spans="1:9" ht="63" outlineLevel="2" x14ac:dyDescent="0.25">
      <c r="A1936" s="74" t="str">
        <f t="shared" si="88"/>
        <v>28.4.40.</v>
      </c>
      <c r="B1936" s="50" t="s">
        <v>3517</v>
      </c>
      <c r="C1936" s="16" t="s">
        <v>2925</v>
      </c>
      <c r="D1936" s="16" t="s">
        <v>3127</v>
      </c>
      <c r="E1936" s="16"/>
      <c r="F1936" s="19"/>
      <c r="G1936" s="11"/>
      <c r="H1936" s="17">
        <v>1</v>
      </c>
      <c r="I1936" s="13"/>
    </row>
    <row r="1937" spans="1:9" ht="63" outlineLevel="2" x14ac:dyDescent="0.25">
      <c r="A1937" s="74" t="str">
        <f t="shared" si="88"/>
        <v>28.4.41.</v>
      </c>
      <c r="B1937" s="50" t="s">
        <v>3518</v>
      </c>
      <c r="C1937" s="16" t="s">
        <v>2926</v>
      </c>
      <c r="D1937" s="16" t="s">
        <v>3127</v>
      </c>
      <c r="E1937" s="16"/>
      <c r="F1937" s="19"/>
      <c r="G1937" s="11"/>
      <c r="H1937" s="17">
        <v>1</v>
      </c>
      <c r="I1937" s="13"/>
    </row>
    <row r="1938" spans="1:9" ht="63" outlineLevel="2" x14ac:dyDescent="0.25">
      <c r="A1938" s="74" t="str">
        <f t="shared" si="88"/>
        <v>28.4.42.</v>
      </c>
      <c r="B1938" s="50" t="s">
        <v>3519</v>
      </c>
      <c r="C1938" s="16" t="s">
        <v>2927</v>
      </c>
      <c r="D1938" s="16" t="s">
        <v>3127</v>
      </c>
      <c r="E1938" s="16"/>
      <c r="F1938" s="19"/>
      <c r="G1938" s="11"/>
      <c r="H1938" s="17">
        <v>1</v>
      </c>
      <c r="I1938" s="13"/>
    </row>
    <row r="1939" spans="1:9" ht="63" outlineLevel="2" x14ac:dyDescent="0.25">
      <c r="A1939" s="74" t="str">
        <f t="shared" si="88"/>
        <v>28.4.43.</v>
      </c>
      <c r="B1939" s="50" t="s">
        <v>3521</v>
      </c>
      <c r="C1939" s="16" t="s">
        <v>2928</v>
      </c>
      <c r="D1939" s="16" t="s">
        <v>3127</v>
      </c>
      <c r="E1939" s="16"/>
      <c r="F1939" s="19"/>
      <c r="G1939" s="11"/>
      <c r="H1939" s="17">
        <v>1</v>
      </c>
      <c r="I1939" s="13"/>
    </row>
    <row r="1940" spans="1:9" ht="63" outlineLevel="2" x14ac:dyDescent="0.25">
      <c r="A1940" s="74" t="str">
        <f t="shared" si="88"/>
        <v>28.4.44.</v>
      </c>
      <c r="B1940" s="50" t="s">
        <v>3522</v>
      </c>
      <c r="C1940" s="16" t="s">
        <v>2929</v>
      </c>
      <c r="D1940" s="16" t="s">
        <v>3127</v>
      </c>
      <c r="E1940" s="16" t="s">
        <v>3278</v>
      </c>
      <c r="F1940" s="19"/>
      <c r="G1940" s="11"/>
      <c r="H1940" s="17">
        <v>1</v>
      </c>
      <c r="I1940" s="13"/>
    </row>
    <row r="1941" spans="1:9" ht="63" outlineLevel="2" x14ac:dyDescent="0.25">
      <c r="A1941" s="74" t="str">
        <f t="shared" si="88"/>
        <v>28.4.45.</v>
      </c>
      <c r="B1941" s="50" t="s">
        <v>3523</v>
      </c>
      <c r="C1941" s="16" t="s">
        <v>2930</v>
      </c>
      <c r="D1941" s="16" t="s">
        <v>3127</v>
      </c>
      <c r="E1941" s="16"/>
      <c r="F1941" s="19"/>
      <c r="G1941" s="11"/>
      <c r="H1941" s="17">
        <v>1</v>
      </c>
      <c r="I1941" s="13"/>
    </row>
    <row r="1942" spans="1:9" ht="63" outlineLevel="2" x14ac:dyDescent="0.25">
      <c r="A1942" s="74" t="str">
        <f t="shared" si="88"/>
        <v>28.4.46.</v>
      </c>
      <c r="B1942" s="50" t="s">
        <v>3524</v>
      </c>
      <c r="C1942" s="16" t="s">
        <v>2931</v>
      </c>
      <c r="D1942" s="16" t="s">
        <v>3127</v>
      </c>
      <c r="E1942" s="16"/>
      <c r="F1942" s="19"/>
      <c r="G1942" s="11"/>
      <c r="H1942" s="17">
        <v>1</v>
      </c>
      <c r="I1942" s="13"/>
    </row>
    <row r="1943" spans="1:9" ht="63" outlineLevel="2" x14ac:dyDescent="0.25">
      <c r="A1943" s="74" t="str">
        <f t="shared" si="88"/>
        <v>28.4.47.</v>
      </c>
      <c r="B1943" s="50" t="s">
        <v>3524</v>
      </c>
      <c r="C1943" s="16" t="s">
        <v>2932</v>
      </c>
      <c r="D1943" s="16" t="s">
        <v>3127</v>
      </c>
      <c r="E1943" s="16"/>
      <c r="F1943" s="19"/>
      <c r="G1943" s="11"/>
      <c r="H1943" s="17">
        <v>1</v>
      </c>
      <c r="I1943" s="13"/>
    </row>
    <row r="1944" spans="1:9" ht="63" outlineLevel="2" x14ac:dyDescent="0.25">
      <c r="A1944" s="74" t="str">
        <f t="shared" si="88"/>
        <v>28.4.48.</v>
      </c>
      <c r="B1944" s="50" t="s">
        <v>3524</v>
      </c>
      <c r="C1944" s="16" t="s">
        <v>2933</v>
      </c>
      <c r="D1944" s="16" t="s">
        <v>3127</v>
      </c>
      <c r="E1944" s="16"/>
      <c r="F1944" s="19"/>
      <c r="G1944" s="11"/>
      <c r="H1944" s="17">
        <v>1</v>
      </c>
      <c r="I1944" s="13"/>
    </row>
    <row r="1945" spans="1:9" ht="63" outlineLevel="2" x14ac:dyDescent="0.25">
      <c r="A1945" s="74" t="str">
        <f t="shared" si="88"/>
        <v>28.4.49.</v>
      </c>
      <c r="B1945" s="50" t="s">
        <v>3525</v>
      </c>
      <c r="C1945" s="16" t="s">
        <v>2934</v>
      </c>
      <c r="D1945" s="16" t="s">
        <v>3127</v>
      </c>
      <c r="E1945" s="16"/>
      <c r="F1945" s="19"/>
      <c r="G1945" s="11"/>
      <c r="H1945" s="17">
        <v>1</v>
      </c>
      <c r="I1945" s="13"/>
    </row>
    <row r="1946" spans="1:9" ht="63" outlineLevel="2" x14ac:dyDescent="0.25">
      <c r="A1946" s="74" t="str">
        <f t="shared" si="88"/>
        <v>28.4.50.</v>
      </c>
      <c r="B1946" s="50" t="s">
        <v>3525</v>
      </c>
      <c r="C1946" s="16" t="s">
        <v>2935</v>
      </c>
      <c r="D1946" s="16" t="s">
        <v>3127</v>
      </c>
      <c r="E1946" s="16"/>
      <c r="F1946" s="19"/>
      <c r="G1946" s="11"/>
      <c r="H1946" s="17">
        <v>1</v>
      </c>
      <c r="I1946" s="13"/>
    </row>
    <row r="1947" spans="1:9" ht="63" outlineLevel="2" x14ac:dyDescent="0.25">
      <c r="A1947" s="74" t="str">
        <f t="shared" si="88"/>
        <v>28.4.51.</v>
      </c>
      <c r="B1947" s="50" t="s">
        <v>3526</v>
      </c>
      <c r="C1947" s="16" t="s">
        <v>2936</v>
      </c>
      <c r="D1947" s="16" t="s">
        <v>3127</v>
      </c>
      <c r="E1947" s="16"/>
      <c r="F1947" s="19"/>
      <c r="G1947" s="11"/>
      <c r="H1947" s="17">
        <v>1</v>
      </c>
      <c r="I1947" s="13"/>
    </row>
    <row r="1948" spans="1:9" ht="63" outlineLevel="2" x14ac:dyDescent="0.25">
      <c r="A1948" s="74" t="str">
        <f t="shared" si="88"/>
        <v>28.4.52.</v>
      </c>
      <c r="B1948" s="50" t="s">
        <v>3527</v>
      </c>
      <c r="C1948" s="16" t="s">
        <v>2937</v>
      </c>
      <c r="D1948" s="16" t="s">
        <v>3127</v>
      </c>
      <c r="E1948" s="16"/>
      <c r="F1948" s="19"/>
      <c r="G1948" s="11"/>
      <c r="H1948" s="17">
        <v>1</v>
      </c>
      <c r="I1948" s="13"/>
    </row>
    <row r="1949" spans="1:9" ht="63" outlineLevel="2" x14ac:dyDescent="0.25">
      <c r="A1949" s="74" t="str">
        <f t="shared" si="88"/>
        <v>28.4.53.</v>
      </c>
      <c r="B1949" s="50" t="s">
        <v>3528</v>
      </c>
      <c r="C1949" s="16" t="s">
        <v>2938</v>
      </c>
      <c r="D1949" s="16" t="s">
        <v>3127</v>
      </c>
      <c r="E1949" s="16" t="s">
        <v>1700</v>
      </c>
      <c r="F1949" s="19"/>
      <c r="G1949" s="11"/>
      <c r="H1949" s="17">
        <v>2</v>
      </c>
      <c r="I1949" s="13"/>
    </row>
    <row r="1950" spans="1:9" ht="63" outlineLevel="2" x14ac:dyDescent="0.25">
      <c r="A1950" s="74" t="str">
        <f t="shared" si="88"/>
        <v>28.4.54.</v>
      </c>
      <c r="B1950" s="50" t="s">
        <v>3529</v>
      </c>
      <c r="C1950" s="16" t="s">
        <v>2939</v>
      </c>
      <c r="D1950" s="16" t="s">
        <v>3127</v>
      </c>
      <c r="E1950" s="16"/>
      <c r="F1950" s="19"/>
      <c r="G1950" s="11"/>
      <c r="H1950" s="17">
        <v>1</v>
      </c>
      <c r="I1950" s="13"/>
    </row>
    <row r="1951" spans="1:9" ht="63" outlineLevel="2" x14ac:dyDescent="0.25">
      <c r="A1951" s="74" t="str">
        <f t="shared" si="88"/>
        <v>28.4.55.</v>
      </c>
      <c r="B1951" s="50" t="s">
        <v>3596</v>
      </c>
      <c r="C1951" s="16" t="s">
        <v>2940</v>
      </c>
      <c r="D1951" s="16" t="s">
        <v>3127</v>
      </c>
      <c r="E1951" s="16" t="s">
        <v>1700</v>
      </c>
      <c r="F1951" s="19"/>
      <c r="G1951" s="11"/>
      <c r="H1951" s="17">
        <v>1</v>
      </c>
      <c r="I1951" s="13"/>
    </row>
    <row r="1952" spans="1:9" ht="63" outlineLevel="2" x14ac:dyDescent="0.25">
      <c r="A1952" s="74" t="str">
        <f t="shared" si="88"/>
        <v>28.4.56.</v>
      </c>
      <c r="B1952" s="50" t="s">
        <v>3530</v>
      </c>
      <c r="C1952" s="16" t="s">
        <v>2941</v>
      </c>
      <c r="D1952" s="16" t="s">
        <v>3127</v>
      </c>
      <c r="E1952" s="16"/>
      <c r="F1952" s="19"/>
      <c r="G1952" s="11"/>
      <c r="H1952" s="17">
        <v>1</v>
      </c>
      <c r="I1952" s="13"/>
    </row>
    <row r="1953" spans="1:9" ht="63" outlineLevel="2" x14ac:dyDescent="0.25">
      <c r="A1953" s="74" t="str">
        <f t="shared" si="88"/>
        <v>28.4.57.</v>
      </c>
      <c r="B1953" s="50" t="s">
        <v>3530</v>
      </c>
      <c r="C1953" s="16" t="s">
        <v>2942</v>
      </c>
      <c r="D1953" s="16" t="s">
        <v>3127</v>
      </c>
      <c r="E1953" s="16"/>
      <c r="F1953" s="19"/>
      <c r="G1953" s="11"/>
      <c r="H1953" s="17">
        <v>1</v>
      </c>
      <c r="I1953" s="13"/>
    </row>
    <row r="1954" spans="1:9" ht="63" outlineLevel="2" x14ac:dyDescent="0.25">
      <c r="A1954" s="74" t="str">
        <f t="shared" si="88"/>
        <v>28.4.58.</v>
      </c>
      <c r="B1954" s="50" t="s">
        <v>3531</v>
      </c>
      <c r="C1954" s="16" t="s">
        <v>2943</v>
      </c>
      <c r="D1954" s="16" t="s">
        <v>3127</v>
      </c>
      <c r="E1954" s="16"/>
      <c r="F1954" s="19"/>
      <c r="G1954" s="11"/>
      <c r="H1954" s="17">
        <v>1</v>
      </c>
      <c r="I1954" s="13"/>
    </row>
    <row r="1955" spans="1:9" ht="63" outlineLevel="2" x14ac:dyDescent="0.25">
      <c r="A1955" s="74" t="str">
        <f t="shared" si="88"/>
        <v>28.4.59.</v>
      </c>
      <c r="B1955" s="50" t="s">
        <v>3532</v>
      </c>
      <c r="C1955" s="16" t="s">
        <v>2944</v>
      </c>
      <c r="D1955" s="16" t="s">
        <v>3127</v>
      </c>
      <c r="E1955" s="16" t="s">
        <v>1700</v>
      </c>
      <c r="F1955" s="19"/>
      <c r="G1955" s="11"/>
      <c r="H1955" s="17">
        <v>1</v>
      </c>
      <c r="I1955" s="13"/>
    </row>
    <row r="1956" spans="1:9" ht="63" outlineLevel="2" x14ac:dyDescent="0.25">
      <c r="A1956" s="74" t="str">
        <f t="shared" si="88"/>
        <v>28.4.60.</v>
      </c>
      <c r="B1956" s="50" t="s">
        <v>3533</v>
      </c>
      <c r="C1956" s="16" t="s">
        <v>2945</v>
      </c>
      <c r="D1956" s="16" t="s">
        <v>3127</v>
      </c>
      <c r="E1956" s="16"/>
      <c r="F1956" s="19"/>
      <c r="G1956" s="11"/>
      <c r="H1956" s="17">
        <v>2</v>
      </c>
      <c r="I1956" s="13"/>
    </row>
    <row r="1957" spans="1:9" ht="63" outlineLevel="2" x14ac:dyDescent="0.25">
      <c r="A1957" s="74" t="str">
        <f t="shared" si="88"/>
        <v>28.4.61.</v>
      </c>
      <c r="B1957" s="50" t="s">
        <v>3534</v>
      </c>
      <c r="C1957" s="16" t="s">
        <v>2946</v>
      </c>
      <c r="D1957" s="16" t="s">
        <v>3127</v>
      </c>
      <c r="E1957" s="16"/>
      <c r="F1957" s="19"/>
      <c r="G1957" s="11"/>
      <c r="H1957" s="17">
        <v>1</v>
      </c>
      <c r="I1957" s="13"/>
    </row>
    <row r="1958" spans="1:9" ht="63" outlineLevel="2" x14ac:dyDescent="0.25">
      <c r="A1958" s="74" t="str">
        <f t="shared" si="88"/>
        <v>28.4.62.</v>
      </c>
      <c r="B1958" s="50" t="s">
        <v>3535</v>
      </c>
      <c r="C1958" s="16" t="s">
        <v>2947</v>
      </c>
      <c r="D1958" s="16" t="s">
        <v>3127</v>
      </c>
      <c r="E1958" s="16"/>
      <c r="F1958" s="19"/>
      <c r="G1958" s="11"/>
      <c r="H1958" s="17">
        <v>1</v>
      </c>
      <c r="I1958" s="13"/>
    </row>
    <row r="1959" spans="1:9" ht="63" outlineLevel="2" x14ac:dyDescent="0.25">
      <c r="A1959" s="74" t="str">
        <f t="shared" si="88"/>
        <v>28.4.63.</v>
      </c>
      <c r="B1959" s="50" t="s">
        <v>3536</v>
      </c>
      <c r="C1959" s="16" t="s">
        <v>2948</v>
      </c>
      <c r="D1959" s="16" t="s">
        <v>3127</v>
      </c>
      <c r="E1959" s="16"/>
      <c r="F1959" s="19"/>
      <c r="G1959" s="11"/>
      <c r="H1959" s="17">
        <v>2</v>
      </c>
      <c r="I1959" s="13"/>
    </row>
    <row r="1960" spans="1:9" ht="63" outlineLevel="2" x14ac:dyDescent="0.25">
      <c r="A1960" s="74" t="str">
        <f t="shared" si="88"/>
        <v>28.4.64.</v>
      </c>
      <c r="B1960" s="50" t="s">
        <v>3536</v>
      </c>
      <c r="C1960" s="16" t="s">
        <v>2949</v>
      </c>
      <c r="D1960" s="16" t="s">
        <v>3127</v>
      </c>
      <c r="E1960" s="16"/>
      <c r="F1960" s="19"/>
      <c r="G1960" s="11"/>
      <c r="H1960" s="17">
        <v>2</v>
      </c>
      <c r="I1960" s="13"/>
    </row>
    <row r="1961" spans="1:9" ht="63" outlineLevel="2" x14ac:dyDescent="0.25">
      <c r="A1961" s="74" t="str">
        <f t="shared" si="88"/>
        <v>28.4.65.</v>
      </c>
      <c r="B1961" s="50" t="s">
        <v>3537</v>
      </c>
      <c r="C1961" s="16" t="s">
        <v>2950</v>
      </c>
      <c r="D1961" s="16" t="s">
        <v>3127</v>
      </c>
      <c r="E1961" s="16"/>
      <c r="F1961" s="19"/>
      <c r="G1961" s="11"/>
      <c r="H1961" s="17">
        <v>1</v>
      </c>
      <c r="I1961" s="13"/>
    </row>
    <row r="1962" spans="1:9" ht="63" outlineLevel="2" x14ac:dyDescent="0.25">
      <c r="A1962" s="74" t="str">
        <f t="shared" si="88"/>
        <v>28.4.66.</v>
      </c>
      <c r="B1962" s="50" t="s">
        <v>3538</v>
      </c>
      <c r="C1962" s="16" t="s">
        <v>2951</v>
      </c>
      <c r="D1962" s="16" t="s">
        <v>3127</v>
      </c>
      <c r="E1962" s="16"/>
      <c r="F1962" s="19"/>
      <c r="G1962" s="11"/>
      <c r="H1962" s="17">
        <v>2</v>
      </c>
      <c r="I1962" s="13"/>
    </row>
    <row r="1963" spans="1:9" ht="63" outlineLevel="2" x14ac:dyDescent="0.25">
      <c r="A1963" s="74" t="str">
        <f t="shared" si="88"/>
        <v>28.4.67.</v>
      </c>
      <c r="B1963" s="50" t="s">
        <v>3539</v>
      </c>
      <c r="C1963" s="16" t="s">
        <v>2952</v>
      </c>
      <c r="D1963" s="16" t="s">
        <v>3127</v>
      </c>
      <c r="E1963" s="16" t="s">
        <v>3540</v>
      </c>
      <c r="F1963" s="19"/>
      <c r="G1963" s="11"/>
      <c r="H1963" s="17">
        <v>1</v>
      </c>
      <c r="I1963" s="13"/>
    </row>
    <row r="1964" spans="1:9" ht="63" outlineLevel="2" x14ac:dyDescent="0.25">
      <c r="A1964" s="74" t="str">
        <f t="shared" si="88"/>
        <v>28.4.68.</v>
      </c>
      <c r="B1964" s="50" t="s">
        <v>3541</v>
      </c>
      <c r="C1964" s="16" t="s">
        <v>2953</v>
      </c>
      <c r="D1964" s="16" t="s">
        <v>3127</v>
      </c>
      <c r="E1964" s="16"/>
      <c r="F1964" s="19"/>
      <c r="G1964" s="11"/>
      <c r="H1964" s="17">
        <v>2</v>
      </c>
      <c r="I1964" s="13"/>
    </row>
    <row r="1965" spans="1:9" ht="63" outlineLevel="2" x14ac:dyDescent="0.25">
      <c r="A1965" s="74" t="str">
        <f t="shared" si="88"/>
        <v>28.4.69.</v>
      </c>
      <c r="B1965" s="50" t="s">
        <v>3541</v>
      </c>
      <c r="C1965" s="16" t="s">
        <v>2954</v>
      </c>
      <c r="D1965" s="16" t="s">
        <v>3127</v>
      </c>
      <c r="E1965" s="16"/>
      <c r="F1965" s="19"/>
      <c r="G1965" s="11"/>
      <c r="H1965" s="17">
        <v>1</v>
      </c>
      <c r="I1965" s="13"/>
    </row>
    <row r="1966" spans="1:9" ht="63" outlineLevel="2" x14ac:dyDescent="0.25">
      <c r="A1966" s="74" t="str">
        <f t="shared" si="88"/>
        <v>28.4.70.</v>
      </c>
      <c r="B1966" s="50" t="s">
        <v>3542</v>
      </c>
      <c r="C1966" s="16" t="s">
        <v>2955</v>
      </c>
      <c r="D1966" s="16" t="s">
        <v>3127</v>
      </c>
      <c r="E1966" s="16"/>
      <c r="F1966" s="19"/>
      <c r="G1966" s="11"/>
      <c r="H1966" s="17">
        <v>1</v>
      </c>
      <c r="I1966" s="13"/>
    </row>
    <row r="1967" spans="1:9" ht="63" outlineLevel="2" x14ac:dyDescent="0.25">
      <c r="A1967" s="74" t="str">
        <f t="shared" si="88"/>
        <v>28.4.71.</v>
      </c>
      <c r="B1967" s="50" t="s">
        <v>3542</v>
      </c>
      <c r="C1967" s="16" t="s">
        <v>2956</v>
      </c>
      <c r="D1967" s="16" t="s">
        <v>3127</v>
      </c>
      <c r="E1967" s="16"/>
      <c r="F1967" s="19"/>
      <c r="G1967" s="11"/>
      <c r="H1967" s="17">
        <v>1</v>
      </c>
      <c r="I1967" s="13"/>
    </row>
    <row r="1968" spans="1:9" ht="63" outlineLevel="2" x14ac:dyDescent="0.25">
      <c r="A1968" s="74" t="str">
        <f t="shared" si="88"/>
        <v>28.4.72.</v>
      </c>
      <c r="B1968" s="50" t="s">
        <v>3543</v>
      </c>
      <c r="C1968" s="16" t="s">
        <v>2957</v>
      </c>
      <c r="D1968" s="16" t="s">
        <v>3127</v>
      </c>
      <c r="E1968" s="16" t="s">
        <v>3544</v>
      </c>
      <c r="F1968" s="19"/>
      <c r="G1968" s="11"/>
      <c r="H1968" s="17">
        <v>1</v>
      </c>
      <c r="I1968" s="13"/>
    </row>
    <row r="1969" spans="1:9" ht="63" outlineLevel="2" x14ac:dyDescent="0.25">
      <c r="A1969" s="74" t="str">
        <f t="shared" si="88"/>
        <v>28.4.73.</v>
      </c>
      <c r="B1969" s="50" t="s">
        <v>3545</v>
      </c>
      <c r="C1969" s="16" t="s">
        <v>2958</v>
      </c>
      <c r="D1969" s="16" t="s">
        <v>3127</v>
      </c>
      <c r="E1969" s="16"/>
      <c r="F1969" s="19"/>
      <c r="G1969" s="11"/>
      <c r="H1969" s="17">
        <v>1</v>
      </c>
      <c r="I1969" s="13"/>
    </row>
    <row r="1970" spans="1:9" ht="63" outlineLevel="2" x14ac:dyDescent="0.25">
      <c r="A1970" s="74" t="str">
        <f t="shared" si="88"/>
        <v>28.4.74.</v>
      </c>
      <c r="B1970" s="50" t="s">
        <v>3546</v>
      </c>
      <c r="C1970" s="16" t="s">
        <v>2959</v>
      </c>
      <c r="D1970" s="16" t="s">
        <v>3127</v>
      </c>
      <c r="E1970" s="16"/>
      <c r="F1970" s="19"/>
      <c r="G1970" s="11"/>
      <c r="H1970" s="17">
        <v>2</v>
      </c>
      <c r="I1970" s="13"/>
    </row>
    <row r="1971" spans="1:9" ht="63" outlineLevel="2" x14ac:dyDescent="0.25">
      <c r="A1971" s="74" t="str">
        <f t="shared" si="88"/>
        <v>28.4.75.</v>
      </c>
      <c r="B1971" s="50" t="s">
        <v>3547</v>
      </c>
      <c r="C1971" s="16" t="s">
        <v>2960</v>
      </c>
      <c r="D1971" s="16" t="s">
        <v>3127</v>
      </c>
      <c r="E1971" s="16"/>
      <c r="F1971" s="19"/>
      <c r="G1971" s="11"/>
      <c r="H1971" s="17">
        <v>1</v>
      </c>
      <c r="I1971" s="13"/>
    </row>
    <row r="1972" spans="1:9" ht="63" outlineLevel="2" x14ac:dyDescent="0.25">
      <c r="A1972" s="74" t="str">
        <f t="shared" si="88"/>
        <v>28.4.76.</v>
      </c>
      <c r="B1972" s="50" t="s">
        <v>3549</v>
      </c>
      <c r="C1972" s="16" t="s">
        <v>2961</v>
      </c>
      <c r="D1972" s="16" t="s">
        <v>3127</v>
      </c>
      <c r="E1972" s="16"/>
      <c r="F1972" s="19"/>
      <c r="G1972" s="11"/>
      <c r="H1972" s="17">
        <v>1</v>
      </c>
      <c r="I1972" s="13"/>
    </row>
    <row r="1973" spans="1:9" ht="63" outlineLevel="2" x14ac:dyDescent="0.25">
      <c r="A1973" s="74" t="str">
        <f t="shared" si="88"/>
        <v>28.4.77.</v>
      </c>
      <c r="B1973" s="50" t="s">
        <v>3548</v>
      </c>
      <c r="C1973" s="16" t="s">
        <v>2962</v>
      </c>
      <c r="D1973" s="16" t="s">
        <v>3127</v>
      </c>
      <c r="E1973" s="16"/>
      <c r="F1973" s="19"/>
      <c r="G1973" s="11"/>
      <c r="H1973" s="17">
        <v>1</v>
      </c>
      <c r="I1973" s="13"/>
    </row>
    <row r="1974" spans="1:9" ht="63" outlineLevel="2" x14ac:dyDescent="0.25">
      <c r="A1974" s="74" t="str">
        <f t="shared" si="88"/>
        <v>28.4.78.</v>
      </c>
      <c r="B1974" s="50" t="s">
        <v>2963</v>
      </c>
      <c r="C1974" s="16" t="s">
        <v>2964</v>
      </c>
      <c r="D1974" s="16" t="s">
        <v>3127</v>
      </c>
      <c r="E1974" s="16"/>
      <c r="F1974" s="19"/>
      <c r="G1974" s="11"/>
      <c r="H1974" s="17">
        <v>2</v>
      </c>
      <c r="I1974" s="13"/>
    </row>
    <row r="1975" spans="1:9" ht="63" outlineLevel="2" x14ac:dyDescent="0.25">
      <c r="A1975" s="74" t="str">
        <f t="shared" si="88"/>
        <v>28.4.79.</v>
      </c>
      <c r="B1975" s="50" t="s">
        <v>3550</v>
      </c>
      <c r="C1975" s="16" t="s">
        <v>2965</v>
      </c>
      <c r="D1975" s="16" t="s">
        <v>3127</v>
      </c>
      <c r="E1975" s="16" t="s">
        <v>3278</v>
      </c>
      <c r="F1975" s="19"/>
      <c r="G1975" s="11"/>
      <c r="H1975" s="17">
        <v>1</v>
      </c>
      <c r="I1975" s="13"/>
    </row>
    <row r="1976" spans="1:9" ht="63" outlineLevel="2" x14ac:dyDescent="0.25">
      <c r="A1976" s="74" t="str">
        <f t="shared" si="88"/>
        <v>28.4.80.</v>
      </c>
      <c r="B1976" s="50" t="s">
        <v>3551</v>
      </c>
      <c r="C1976" s="16" t="s">
        <v>2966</v>
      </c>
      <c r="D1976" s="16" t="s">
        <v>3127</v>
      </c>
      <c r="E1976" s="16" t="s">
        <v>3278</v>
      </c>
      <c r="F1976" s="19"/>
      <c r="G1976" s="11"/>
      <c r="H1976" s="17">
        <v>1</v>
      </c>
      <c r="I1976" s="13"/>
    </row>
    <row r="1977" spans="1:9" ht="63" outlineLevel="2" x14ac:dyDescent="0.25">
      <c r="A1977" s="74" t="str">
        <f t="shared" ref="A1977:A2006" si="89">"28.4."&amp;ROW(A81)&amp;"."</f>
        <v>28.4.81.</v>
      </c>
      <c r="B1977" s="50" t="s">
        <v>3552</v>
      </c>
      <c r="C1977" s="16" t="s">
        <v>2967</v>
      </c>
      <c r="D1977" s="16" t="s">
        <v>3127</v>
      </c>
      <c r="E1977" s="16"/>
      <c r="F1977" s="19"/>
      <c r="G1977" s="11"/>
      <c r="H1977" s="17">
        <v>1</v>
      </c>
      <c r="I1977" s="13"/>
    </row>
    <row r="1978" spans="1:9" ht="63" outlineLevel="2" x14ac:dyDescent="0.25">
      <c r="A1978" s="74" t="str">
        <f t="shared" si="89"/>
        <v>28.4.82.</v>
      </c>
      <c r="B1978" s="50" t="s">
        <v>3553</v>
      </c>
      <c r="C1978" s="16" t="s">
        <v>2968</v>
      </c>
      <c r="D1978" s="16" t="s">
        <v>3127</v>
      </c>
      <c r="E1978" s="16"/>
      <c r="F1978" s="19"/>
      <c r="G1978" s="11"/>
      <c r="H1978" s="17">
        <v>1</v>
      </c>
      <c r="I1978" s="13"/>
    </row>
    <row r="1979" spans="1:9" ht="63" outlineLevel="2" x14ac:dyDescent="0.25">
      <c r="A1979" s="74" t="str">
        <f t="shared" si="89"/>
        <v>28.4.83.</v>
      </c>
      <c r="B1979" s="50" t="s">
        <v>3554</v>
      </c>
      <c r="C1979" s="16" t="s">
        <v>2969</v>
      </c>
      <c r="D1979" s="16" t="s">
        <v>3127</v>
      </c>
      <c r="E1979" s="16"/>
      <c r="F1979" s="19"/>
      <c r="G1979" s="11"/>
      <c r="H1979" s="17">
        <v>1</v>
      </c>
      <c r="I1979" s="13"/>
    </row>
    <row r="1980" spans="1:9" ht="63" outlineLevel="2" x14ac:dyDescent="0.25">
      <c r="A1980" s="74" t="str">
        <f t="shared" si="89"/>
        <v>28.4.84.</v>
      </c>
      <c r="B1980" s="50" t="s">
        <v>3555</v>
      </c>
      <c r="C1980" s="16" t="s">
        <v>2970</v>
      </c>
      <c r="D1980" s="16" t="s">
        <v>3127</v>
      </c>
      <c r="E1980" s="16"/>
      <c r="F1980" s="19"/>
      <c r="G1980" s="11"/>
      <c r="H1980" s="17">
        <v>1</v>
      </c>
      <c r="I1980" s="13"/>
    </row>
    <row r="1981" spans="1:9" ht="63" outlineLevel="2" x14ac:dyDescent="0.25">
      <c r="A1981" s="74" t="str">
        <f t="shared" si="89"/>
        <v>28.4.85.</v>
      </c>
      <c r="B1981" s="50" t="s">
        <v>3556</v>
      </c>
      <c r="C1981" s="16" t="s">
        <v>2971</v>
      </c>
      <c r="D1981" s="16" t="s">
        <v>3127</v>
      </c>
      <c r="E1981" s="16"/>
      <c r="F1981" s="19"/>
      <c r="G1981" s="11"/>
      <c r="H1981" s="17">
        <v>1</v>
      </c>
      <c r="I1981" s="13"/>
    </row>
    <row r="1982" spans="1:9" ht="63" outlineLevel="2" x14ac:dyDescent="0.25">
      <c r="A1982" s="74" t="str">
        <f t="shared" si="89"/>
        <v>28.4.86.</v>
      </c>
      <c r="B1982" s="50" t="s">
        <v>3556</v>
      </c>
      <c r="C1982" s="16" t="s">
        <v>2972</v>
      </c>
      <c r="D1982" s="16" t="s">
        <v>3127</v>
      </c>
      <c r="E1982" s="16"/>
      <c r="F1982" s="19"/>
      <c r="G1982" s="11"/>
      <c r="H1982" s="17">
        <v>1</v>
      </c>
      <c r="I1982" s="13"/>
    </row>
    <row r="1983" spans="1:9" ht="63" outlineLevel="2" x14ac:dyDescent="0.25">
      <c r="A1983" s="74" t="str">
        <f t="shared" si="89"/>
        <v>28.4.87.</v>
      </c>
      <c r="B1983" s="50" t="s">
        <v>3557</v>
      </c>
      <c r="C1983" s="16" t="s">
        <v>2973</v>
      </c>
      <c r="D1983" s="16" t="s">
        <v>3127</v>
      </c>
      <c r="E1983" s="16"/>
      <c r="F1983" s="19"/>
      <c r="G1983" s="11"/>
      <c r="H1983" s="17">
        <v>1</v>
      </c>
      <c r="I1983" s="13"/>
    </row>
    <row r="1984" spans="1:9" ht="63" outlineLevel="2" x14ac:dyDescent="0.25">
      <c r="A1984" s="74" t="str">
        <f t="shared" si="89"/>
        <v>28.4.88.</v>
      </c>
      <c r="B1984" s="50" t="s">
        <v>3559</v>
      </c>
      <c r="C1984" s="16" t="s">
        <v>2974</v>
      </c>
      <c r="D1984" s="16" t="s">
        <v>3127</v>
      </c>
      <c r="E1984" s="16"/>
      <c r="F1984" s="19"/>
      <c r="G1984" s="11"/>
      <c r="H1984" s="17">
        <v>1</v>
      </c>
      <c r="I1984" s="13"/>
    </row>
    <row r="1985" spans="1:9" ht="63" outlineLevel="2" x14ac:dyDescent="0.25">
      <c r="A1985" s="74" t="str">
        <f t="shared" si="89"/>
        <v>28.4.89.</v>
      </c>
      <c r="B1985" s="50" t="s">
        <v>3558</v>
      </c>
      <c r="C1985" s="16" t="s">
        <v>2975</v>
      </c>
      <c r="D1985" s="16" t="s">
        <v>3127</v>
      </c>
      <c r="E1985" s="16"/>
      <c r="F1985" s="19"/>
      <c r="G1985" s="11"/>
      <c r="H1985" s="17">
        <v>1</v>
      </c>
      <c r="I1985" s="13"/>
    </row>
    <row r="1986" spans="1:9" ht="63" outlineLevel="2" x14ac:dyDescent="0.25">
      <c r="A1986" s="74" t="str">
        <f t="shared" si="89"/>
        <v>28.4.90.</v>
      </c>
      <c r="B1986" s="50" t="s">
        <v>3558</v>
      </c>
      <c r="C1986" s="16" t="s">
        <v>2976</v>
      </c>
      <c r="D1986" s="16" t="s">
        <v>3127</v>
      </c>
      <c r="E1986" s="16"/>
      <c r="F1986" s="19"/>
      <c r="G1986" s="11"/>
      <c r="H1986" s="17">
        <v>1</v>
      </c>
      <c r="I1986" s="13"/>
    </row>
    <row r="1987" spans="1:9" ht="63" outlineLevel="2" x14ac:dyDescent="0.25">
      <c r="A1987" s="74" t="str">
        <f t="shared" si="89"/>
        <v>28.4.91.</v>
      </c>
      <c r="B1987" s="50" t="s">
        <v>2977</v>
      </c>
      <c r="C1987" s="16" t="s">
        <v>2978</v>
      </c>
      <c r="D1987" s="16" t="s">
        <v>3127</v>
      </c>
      <c r="E1987" s="16"/>
      <c r="F1987" s="19"/>
      <c r="G1987" s="11"/>
      <c r="H1987" s="17">
        <v>6</v>
      </c>
      <c r="I1987" s="13"/>
    </row>
    <row r="1988" spans="1:9" ht="63" outlineLevel="2" x14ac:dyDescent="0.25">
      <c r="A1988" s="74" t="str">
        <f t="shared" si="89"/>
        <v>28.4.92.</v>
      </c>
      <c r="B1988" s="50" t="s">
        <v>2979</v>
      </c>
      <c r="C1988" s="16" t="s">
        <v>2980</v>
      </c>
      <c r="D1988" s="16" t="s">
        <v>3127</v>
      </c>
      <c r="E1988" s="16"/>
      <c r="F1988" s="19"/>
      <c r="G1988" s="11"/>
      <c r="H1988" s="17">
        <v>1</v>
      </c>
      <c r="I1988" s="13"/>
    </row>
    <row r="1989" spans="1:9" ht="63" outlineLevel="2" x14ac:dyDescent="0.25">
      <c r="A1989" s="74" t="str">
        <f t="shared" si="89"/>
        <v>28.4.93.</v>
      </c>
      <c r="B1989" s="50" t="s">
        <v>2981</v>
      </c>
      <c r="C1989" s="16" t="s">
        <v>2982</v>
      </c>
      <c r="D1989" s="16" t="s">
        <v>3127</v>
      </c>
      <c r="E1989" s="16"/>
      <c r="F1989" s="19"/>
      <c r="G1989" s="11"/>
      <c r="H1989" s="17">
        <v>1</v>
      </c>
      <c r="I1989" s="13"/>
    </row>
    <row r="1990" spans="1:9" ht="63" outlineLevel="2" x14ac:dyDescent="0.25">
      <c r="A1990" s="74" t="str">
        <f t="shared" si="89"/>
        <v>28.4.94.</v>
      </c>
      <c r="B1990" s="50" t="s">
        <v>2983</v>
      </c>
      <c r="C1990" s="16" t="s">
        <v>2984</v>
      </c>
      <c r="D1990" s="16" t="s">
        <v>3127</v>
      </c>
      <c r="E1990" s="16"/>
      <c r="F1990" s="19"/>
      <c r="G1990" s="11"/>
      <c r="H1990" s="17">
        <v>1</v>
      </c>
      <c r="I1990" s="13"/>
    </row>
    <row r="1991" spans="1:9" ht="63" outlineLevel="2" x14ac:dyDescent="0.25">
      <c r="A1991" s="74" t="str">
        <f t="shared" si="89"/>
        <v>28.4.95.</v>
      </c>
      <c r="B1991" s="50" t="s">
        <v>2985</v>
      </c>
      <c r="C1991" s="16" t="s">
        <v>2986</v>
      </c>
      <c r="D1991" s="16" t="s">
        <v>3127</v>
      </c>
      <c r="E1991" s="16"/>
      <c r="F1991" s="19"/>
      <c r="G1991" s="11"/>
      <c r="H1991" s="17">
        <v>1</v>
      </c>
      <c r="I1991" s="13"/>
    </row>
    <row r="1992" spans="1:9" ht="63" outlineLevel="2" x14ac:dyDescent="0.25">
      <c r="A1992" s="74" t="str">
        <f t="shared" si="89"/>
        <v>28.4.96.</v>
      </c>
      <c r="B1992" s="50" t="s">
        <v>3560</v>
      </c>
      <c r="C1992" s="16" t="s">
        <v>2987</v>
      </c>
      <c r="D1992" s="16" t="s">
        <v>3127</v>
      </c>
      <c r="E1992" s="16" t="s">
        <v>1700</v>
      </c>
      <c r="F1992" s="19"/>
      <c r="G1992" s="11"/>
      <c r="H1992" s="17">
        <v>1</v>
      </c>
      <c r="I1992" s="13"/>
    </row>
    <row r="1993" spans="1:9" ht="63" outlineLevel="2" x14ac:dyDescent="0.25">
      <c r="A1993" s="74" t="str">
        <f t="shared" si="89"/>
        <v>28.4.97.</v>
      </c>
      <c r="B1993" s="50" t="s">
        <v>3564</v>
      </c>
      <c r="C1993" s="16" t="s">
        <v>2988</v>
      </c>
      <c r="D1993" s="16" t="s">
        <v>3127</v>
      </c>
      <c r="E1993" s="16" t="s">
        <v>1700</v>
      </c>
      <c r="F1993" s="19"/>
      <c r="G1993" s="11"/>
      <c r="H1993" s="17">
        <v>1</v>
      </c>
      <c r="I1993" s="13"/>
    </row>
    <row r="1994" spans="1:9" ht="63" outlineLevel="2" x14ac:dyDescent="0.25">
      <c r="A1994" s="74" t="str">
        <f t="shared" si="89"/>
        <v>28.4.98.</v>
      </c>
      <c r="B1994" s="50" t="s">
        <v>3563</v>
      </c>
      <c r="C1994" s="16" t="s">
        <v>2989</v>
      </c>
      <c r="D1994" s="16" t="s">
        <v>3127</v>
      </c>
      <c r="E1994" s="16" t="s">
        <v>1700</v>
      </c>
      <c r="F1994" s="19"/>
      <c r="G1994" s="11"/>
      <c r="H1994" s="17">
        <v>1</v>
      </c>
      <c r="I1994" s="13"/>
    </row>
    <row r="1995" spans="1:9" ht="63" outlineLevel="2" x14ac:dyDescent="0.25">
      <c r="A1995" s="74" t="str">
        <f t="shared" si="89"/>
        <v>28.4.99.</v>
      </c>
      <c r="B1995" s="50" t="s">
        <v>3562</v>
      </c>
      <c r="C1995" s="16" t="s">
        <v>2990</v>
      </c>
      <c r="D1995" s="16" t="s">
        <v>3127</v>
      </c>
      <c r="E1995" s="16"/>
      <c r="F1995" s="19"/>
      <c r="G1995" s="11"/>
      <c r="H1995" s="17">
        <v>1</v>
      </c>
      <c r="I1995" s="13"/>
    </row>
    <row r="1996" spans="1:9" ht="63" outlineLevel="2" x14ac:dyDescent="0.25">
      <c r="A1996" s="74" t="str">
        <f t="shared" si="89"/>
        <v>28.4.100.</v>
      </c>
      <c r="B1996" s="50" t="s">
        <v>3561</v>
      </c>
      <c r="C1996" s="16" t="s">
        <v>2991</v>
      </c>
      <c r="D1996" s="16" t="s">
        <v>3127</v>
      </c>
      <c r="E1996" s="16"/>
      <c r="F1996" s="19"/>
      <c r="G1996" s="11"/>
      <c r="H1996" s="17">
        <v>1</v>
      </c>
      <c r="I1996" s="13"/>
    </row>
    <row r="1997" spans="1:9" ht="63" outlineLevel="2" x14ac:dyDescent="0.25">
      <c r="A1997" s="74" t="str">
        <f t="shared" si="89"/>
        <v>28.4.101.</v>
      </c>
      <c r="B1997" s="50" t="s">
        <v>3561</v>
      </c>
      <c r="C1997" s="16" t="s">
        <v>2992</v>
      </c>
      <c r="D1997" s="16" t="s">
        <v>3127</v>
      </c>
      <c r="E1997" s="16"/>
      <c r="F1997" s="19"/>
      <c r="G1997" s="11"/>
      <c r="H1997" s="17">
        <v>1</v>
      </c>
      <c r="I1997" s="13"/>
    </row>
    <row r="1998" spans="1:9" ht="63" outlineLevel="2" x14ac:dyDescent="0.25">
      <c r="A1998" s="74" t="str">
        <f t="shared" si="89"/>
        <v>28.4.102.</v>
      </c>
      <c r="B1998" s="50" t="s">
        <v>3561</v>
      </c>
      <c r="C1998" s="16" t="s">
        <v>2993</v>
      </c>
      <c r="D1998" s="16" t="s">
        <v>3127</v>
      </c>
      <c r="E1998" s="16"/>
      <c r="F1998" s="19"/>
      <c r="G1998" s="11"/>
      <c r="H1998" s="17">
        <v>1</v>
      </c>
      <c r="I1998" s="13"/>
    </row>
    <row r="1999" spans="1:9" ht="63" outlineLevel="2" x14ac:dyDescent="0.25">
      <c r="A1999" s="74" t="str">
        <f t="shared" si="89"/>
        <v>28.4.103.</v>
      </c>
      <c r="B1999" s="50" t="s">
        <v>3562</v>
      </c>
      <c r="C1999" s="16" t="s">
        <v>2994</v>
      </c>
      <c r="D1999" s="16" t="s">
        <v>3127</v>
      </c>
      <c r="E1999" s="16"/>
      <c r="F1999" s="19"/>
      <c r="G1999" s="11"/>
      <c r="H1999" s="17">
        <v>1</v>
      </c>
      <c r="I1999" s="13"/>
    </row>
    <row r="2000" spans="1:9" ht="63" outlineLevel="2" x14ac:dyDescent="0.25">
      <c r="A2000" s="74" t="str">
        <f t="shared" si="89"/>
        <v>28.4.104.</v>
      </c>
      <c r="B2000" s="50" t="s">
        <v>3562</v>
      </c>
      <c r="C2000" s="16" t="s">
        <v>2995</v>
      </c>
      <c r="D2000" s="16" t="s">
        <v>3127</v>
      </c>
      <c r="E2000" s="16"/>
      <c r="F2000" s="19"/>
      <c r="G2000" s="11"/>
      <c r="H2000" s="17">
        <v>1</v>
      </c>
      <c r="I2000" s="13"/>
    </row>
    <row r="2001" spans="1:9" ht="63" outlineLevel="2" x14ac:dyDescent="0.25">
      <c r="A2001" s="74" t="str">
        <f t="shared" si="89"/>
        <v>28.4.105.</v>
      </c>
      <c r="B2001" s="50" t="s">
        <v>3562</v>
      </c>
      <c r="C2001" s="16" t="s">
        <v>2996</v>
      </c>
      <c r="D2001" s="16" t="s">
        <v>3127</v>
      </c>
      <c r="E2001" s="16"/>
      <c r="F2001" s="19"/>
      <c r="G2001" s="11"/>
      <c r="H2001" s="17">
        <v>1</v>
      </c>
      <c r="I2001" s="13"/>
    </row>
    <row r="2002" spans="1:9" ht="63" outlineLevel="2" x14ac:dyDescent="0.25">
      <c r="A2002" s="74" t="str">
        <f t="shared" si="89"/>
        <v>28.4.106.</v>
      </c>
      <c r="B2002" s="50" t="s">
        <v>3562</v>
      </c>
      <c r="C2002" s="16" t="s">
        <v>2997</v>
      </c>
      <c r="D2002" s="16" t="s">
        <v>3127</v>
      </c>
      <c r="E2002" s="16"/>
      <c r="F2002" s="19"/>
      <c r="G2002" s="11"/>
      <c r="H2002" s="17">
        <v>1</v>
      </c>
      <c r="I2002" s="13"/>
    </row>
    <row r="2003" spans="1:9" ht="63" outlineLevel="2" x14ac:dyDescent="0.25">
      <c r="A2003" s="74" t="str">
        <f t="shared" si="89"/>
        <v>28.4.107.</v>
      </c>
      <c r="B2003" s="50" t="s">
        <v>3562</v>
      </c>
      <c r="C2003" s="16" t="s">
        <v>2998</v>
      </c>
      <c r="D2003" s="16" t="s">
        <v>3127</v>
      </c>
      <c r="E2003" s="16"/>
      <c r="F2003" s="19"/>
      <c r="G2003" s="11"/>
      <c r="H2003" s="17">
        <v>1</v>
      </c>
      <c r="I2003" s="13"/>
    </row>
    <row r="2004" spans="1:9" ht="63" outlineLevel="2" x14ac:dyDescent="0.25">
      <c r="A2004" s="74" t="str">
        <f t="shared" si="89"/>
        <v>28.4.108.</v>
      </c>
      <c r="B2004" s="50" t="s">
        <v>3562</v>
      </c>
      <c r="C2004" s="16" t="s">
        <v>2999</v>
      </c>
      <c r="D2004" s="16" t="s">
        <v>3127</v>
      </c>
      <c r="E2004" s="16"/>
      <c r="F2004" s="19"/>
      <c r="G2004" s="11"/>
      <c r="H2004" s="17">
        <v>1</v>
      </c>
      <c r="I2004" s="13"/>
    </row>
    <row r="2005" spans="1:9" ht="63" outlineLevel="2" x14ac:dyDescent="0.25">
      <c r="A2005" s="74" t="str">
        <f t="shared" si="89"/>
        <v>28.4.109.</v>
      </c>
      <c r="B2005" s="50" t="s">
        <v>3562</v>
      </c>
      <c r="C2005" s="16" t="s">
        <v>3000</v>
      </c>
      <c r="D2005" s="16" t="s">
        <v>3127</v>
      </c>
      <c r="E2005" s="16"/>
      <c r="F2005" s="19"/>
      <c r="G2005" s="11"/>
      <c r="H2005" s="17">
        <v>1</v>
      </c>
      <c r="I2005" s="13"/>
    </row>
    <row r="2006" spans="1:9" ht="63" outlineLevel="2" x14ac:dyDescent="0.25">
      <c r="A2006" s="74" t="str">
        <f t="shared" si="89"/>
        <v>28.4.110.</v>
      </c>
      <c r="B2006" s="50" t="s">
        <v>3001</v>
      </c>
      <c r="C2006" s="16" t="s">
        <v>3002</v>
      </c>
      <c r="D2006" s="16" t="s">
        <v>3127</v>
      </c>
      <c r="E2006" s="16" t="s">
        <v>3278</v>
      </c>
      <c r="F2006" s="19"/>
      <c r="G2006" s="11"/>
      <c r="H2006" s="17">
        <v>2</v>
      </c>
      <c r="I2006" s="13"/>
    </row>
    <row r="2007" spans="1:9" s="1" customFormat="1" ht="15.75" x14ac:dyDescent="0.25">
      <c r="A2007" s="65"/>
      <c r="B2007" s="47"/>
      <c r="C2007" s="5"/>
      <c r="D2007" s="5"/>
      <c r="E2007" s="5"/>
      <c r="F2007" s="5"/>
      <c r="G2007" s="11"/>
      <c r="H2007" s="8"/>
      <c r="I2007" s="9"/>
    </row>
    <row r="2008" spans="1:9" ht="15.75" x14ac:dyDescent="0.25">
      <c r="A2008" s="75">
        <v>29</v>
      </c>
      <c r="B2008" s="48" t="s">
        <v>1613</v>
      </c>
      <c r="C2008" s="4"/>
      <c r="D2008" s="4"/>
      <c r="E2008" s="4"/>
      <c r="F2008" s="10">
        <v>17165714.699999999</v>
      </c>
      <c r="G2008" s="10"/>
      <c r="H2008" s="10"/>
      <c r="I2008" s="10"/>
    </row>
    <row r="2009" spans="1:9" ht="15.75" outlineLevel="1" x14ac:dyDescent="0.25">
      <c r="A2009" s="74" t="s">
        <v>3727</v>
      </c>
      <c r="B2009" s="49" t="s">
        <v>3</v>
      </c>
      <c r="C2009" s="14"/>
      <c r="D2009" s="14"/>
      <c r="E2009" s="14"/>
      <c r="F2009" s="15">
        <v>1083289.44</v>
      </c>
      <c r="G2009" s="11"/>
      <c r="I2009" s="13"/>
    </row>
    <row r="2010" spans="1:9" ht="47.25" outlineLevel="2" x14ac:dyDescent="0.25">
      <c r="A2010" s="74" t="str">
        <f>"29.1."&amp;ROW(A1)&amp;"."</f>
        <v>29.1.1.</v>
      </c>
      <c r="B2010" s="50" t="s">
        <v>1614</v>
      </c>
      <c r="C2010" s="16" t="s">
        <v>1615</v>
      </c>
      <c r="D2010" s="16" t="s">
        <v>3129</v>
      </c>
      <c r="E2010" s="16"/>
      <c r="F2010" s="17">
        <v>1083289.44</v>
      </c>
      <c r="G2010" s="11"/>
      <c r="H2010" s="17">
        <v>1</v>
      </c>
      <c r="I2010" s="13"/>
    </row>
    <row r="2011" spans="1:9" ht="15.75" outlineLevel="1" x14ac:dyDescent="0.25">
      <c r="A2011" s="74" t="s">
        <v>3728</v>
      </c>
      <c r="B2011" s="49" t="s">
        <v>7</v>
      </c>
      <c r="C2011" s="14"/>
      <c r="D2011" s="14"/>
      <c r="E2011" s="14"/>
      <c r="F2011" s="15">
        <v>10605.91</v>
      </c>
      <c r="G2011" s="11"/>
      <c r="I2011" s="13"/>
    </row>
    <row r="2012" spans="1:9" ht="47.25" outlineLevel="2" x14ac:dyDescent="0.25">
      <c r="A2012" s="74" t="str">
        <f>"29.2."&amp;ROW(A1)&amp;"."</f>
        <v>29.2.1.</v>
      </c>
      <c r="B2012" s="50" t="s">
        <v>1616</v>
      </c>
      <c r="C2012" s="16" t="s">
        <v>1617</v>
      </c>
      <c r="D2012" s="16" t="s">
        <v>3130</v>
      </c>
      <c r="E2012" s="16"/>
      <c r="F2012" s="19"/>
      <c r="G2012" s="11"/>
      <c r="H2012" s="17">
        <v>1</v>
      </c>
      <c r="I2012" s="13"/>
    </row>
    <row r="2013" spans="1:9" ht="47.25" outlineLevel="2" x14ac:dyDescent="0.25">
      <c r="A2013" s="74" t="str">
        <f>"29.2."&amp;ROW(A2)&amp;"."</f>
        <v>29.2.2.</v>
      </c>
      <c r="B2013" s="50" t="s">
        <v>1618</v>
      </c>
      <c r="C2013" s="16" t="s">
        <v>1619</v>
      </c>
      <c r="D2013" s="16" t="s">
        <v>3130</v>
      </c>
      <c r="E2013" s="16"/>
      <c r="F2013" s="19"/>
      <c r="G2013" s="11"/>
      <c r="H2013" s="17">
        <v>1</v>
      </c>
      <c r="I2013" s="13"/>
    </row>
    <row r="2014" spans="1:9" ht="47.25" outlineLevel="2" x14ac:dyDescent="0.25">
      <c r="A2014" s="74" t="str">
        <f>"29.2."&amp;ROW(A3)&amp;"."</f>
        <v>29.2.3.</v>
      </c>
      <c r="B2014" s="50" t="s">
        <v>1620</v>
      </c>
      <c r="C2014" s="16" t="s">
        <v>1621</v>
      </c>
      <c r="D2014" s="16" t="s">
        <v>3130</v>
      </c>
      <c r="E2014" s="16"/>
      <c r="F2014" s="19"/>
      <c r="G2014" s="11"/>
      <c r="H2014" s="17">
        <v>1</v>
      </c>
      <c r="I2014" s="13"/>
    </row>
    <row r="2015" spans="1:9" ht="47.25" outlineLevel="2" x14ac:dyDescent="0.25">
      <c r="A2015" s="74" t="str">
        <f>"29.2."&amp;ROW(A4)&amp;"."</f>
        <v>29.2.4.</v>
      </c>
      <c r="B2015" s="50" t="s">
        <v>1622</v>
      </c>
      <c r="C2015" s="16" t="s">
        <v>1623</v>
      </c>
      <c r="D2015" s="16" t="s">
        <v>3130</v>
      </c>
      <c r="E2015" s="16"/>
      <c r="F2015" s="17">
        <v>10605.91</v>
      </c>
      <c r="G2015" s="11"/>
      <c r="H2015" s="17">
        <v>1</v>
      </c>
      <c r="I2015" s="13"/>
    </row>
    <row r="2016" spans="1:9" ht="47.25" outlineLevel="2" x14ac:dyDescent="0.25">
      <c r="A2016" s="74" t="str">
        <f>"29.2."&amp;ROW(A5)&amp;"."</f>
        <v>29.2.5.</v>
      </c>
      <c r="B2016" s="50" t="s">
        <v>1624</v>
      </c>
      <c r="C2016" s="16" t="s">
        <v>1625</v>
      </c>
      <c r="D2016" s="16" t="s">
        <v>3130</v>
      </c>
      <c r="E2016" s="16"/>
      <c r="F2016" s="19"/>
      <c r="G2016" s="11"/>
      <c r="H2016" s="17">
        <v>1</v>
      </c>
      <c r="I2016" s="13"/>
    </row>
    <row r="2017" spans="1:9" ht="15.75" outlineLevel="1" x14ac:dyDescent="0.25">
      <c r="A2017" s="74" t="s">
        <v>3729</v>
      </c>
      <c r="B2017" s="49" t="s">
        <v>104</v>
      </c>
      <c r="C2017" s="14"/>
      <c r="D2017" s="14"/>
      <c r="E2017" s="14"/>
      <c r="F2017" s="15">
        <v>16071819.35</v>
      </c>
      <c r="G2017" s="11"/>
      <c r="I2017" s="13"/>
    </row>
    <row r="2018" spans="1:9" ht="31.5" outlineLevel="2" x14ac:dyDescent="0.25">
      <c r="A2018" s="74" t="str">
        <f>"29.3."&amp;ROW(A1)&amp;"."</f>
        <v>29.3.1.</v>
      </c>
      <c r="B2018" s="50" t="s">
        <v>3816</v>
      </c>
      <c r="C2018" s="16">
        <v>8436</v>
      </c>
      <c r="D2018" s="16" t="s">
        <v>3789</v>
      </c>
      <c r="E2018" s="16" t="s">
        <v>3783</v>
      </c>
      <c r="F2018" s="15">
        <v>16071819.35</v>
      </c>
      <c r="G2018" s="11"/>
      <c r="H2018" s="17">
        <v>1</v>
      </c>
      <c r="I2018" s="13"/>
    </row>
    <row r="2019" spans="1:9" ht="31.5" outlineLevel="1" x14ac:dyDescent="0.25">
      <c r="A2019" s="74" t="s">
        <v>3730</v>
      </c>
      <c r="B2019" s="49" t="s">
        <v>3082</v>
      </c>
      <c r="C2019" s="14"/>
      <c r="D2019" s="14"/>
      <c r="E2019" s="14"/>
      <c r="F2019" s="14"/>
      <c r="G2019" s="11"/>
      <c r="I2019" s="13"/>
    </row>
    <row r="2020" spans="1:9" ht="47.25" outlineLevel="2" x14ac:dyDescent="0.25">
      <c r="A2020" s="74" t="str">
        <f>"29.4."&amp;ROW(A1)&amp;"."</f>
        <v>29.4.1.</v>
      </c>
      <c r="B2020" s="50" t="s">
        <v>3003</v>
      </c>
      <c r="C2020" s="16">
        <v>7</v>
      </c>
      <c r="D2020" s="16" t="s">
        <v>3131</v>
      </c>
      <c r="E2020" s="16"/>
      <c r="F2020" s="19"/>
      <c r="G2020" s="11"/>
      <c r="H2020" s="17">
        <v>1</v>
      </c>
      <c r="I2020" s="13"/>
    </row>
    <row r="2021" spans="1:9" ht="47.25" outlineLevel="2" x14ac:dyDescent="0.25">
      <c r="A2021" s="74" t="str">
        <f>"29.4."&amp;ROW(A2)&amp;"."</f>
        <v>29.4.2.</v>
      </c>
      <c r="B2021" s="50" t="s">
        <v>3004</v>
      </c>
      <c r="C2021" s="16">
        <v>13</v>
      </c>
      <c r="D2021" s="16" t="s">
        <v>3131</v>
      </c>
      <c r="E2021" s="16"/>
      <c r="F2021" s="19"/>
      <c r="G2021" s="11"/>
      <c r="H2021" s="17">
        <v>1</v>
      </c>
      <c r="I2021" s="13"/>
    </row>
    <row r="2022" spans="1:9" ht="47.25" outlineLevel="2" x14ac:dyDescent="0.25">
      <c r="A2022" s="74" t="str">
        <f>"29.4."&amp;ROW(A3)&amp;"."</f>
        <v>29.4.3.</v>
      </c>
      <c r="B2022" s="50" t="s">
        <v>3005</v>
      </c>
      <c r="C2022" s="16">
        <v>28</v>
      </c>
      <c r="D2022" s="16" t="s">
        <v>3131</v>
      </c>
      <c r="E2022" s="16"/>
      <c r="F2022" s="19"/>
      <c r="G2022" s="11"/>
      <c r="H2022" s="17">
        <v>1</v>
      </c>
      <c r="I2022" s="13"/>
    </row>
    <row r="2023" spans="1:9" ht="47.25" outlineLevel="2" x14ac:dyDescent="0.25">
      <c r="A2023" s="74" t="str">
        <f>"29.4."&amp;ROW(A4)&amp;"."</f>
        <v>29.4.4.</v>
      </c>
      <c r="B2023" s="50" t="s">
        <v>3006</v>
      </c>
      <c r="C2023" s="16">
        <v>46</v>
      </c>
      <c r="D2023" s="16" t="s">
        <v>3131</v>
      </c>
      <c r="E2023" s="16"/>
      <c r="F2023" s="19"/>
      <c r="G2023" s="11"/>
      <c r="H2023" s="17">
        <v>1</v>
      </c>
      <c r="I2023" s="13"/>
    </row>
    <row r="2024" spans="1:9" ht="47.25" outlineLevel="2" x14ac:dyDescent="0.25">
      <c r="A2024" s="74" t="str">
        <f>"29.4."&amp;ROW(A5)&amp;"."</f>
        <v>29.4.5.</v>
      </c>
      <c r="B2024" s="50" t="s">
        <v>2754</v>
      </c>
      <c r="C2024" s="16" t="s">
        <v>2755</v>
      </c>
      <c r="D2024" s="16" t="s">
        <v>3131</v>
      </c>
      <c r="E2024" s="16"/>
      <c r="F2024" s="19"/>
      <c r="G2024" s="11"/>
      <c r="H2024" s="17">
        <v>1</v>
      </c>
      <c r="I2024" s="13"/>
    </row>
    <row r="2025" spans="1:9" ht="47.25" outlineLevel="2" x14ac:dyDescent="0.25">
      <c r="A2025" s="74" t="str">
        <f t="shared" ref="A2025" si="90">"29.4."&amp;ROW(A8)&amp;"."</f>
        <v>29.4.8.</v>
      </c>
      <c r="B2025" s="50" t="s">
        <v>3007</v>
      </c>
      <c r="C2025" s="16" t="s">
        <v>3008</v>
      </c>
      <c r="D2025" s="16" t="s">
        <v>3131</v>
      </c>
      <c r="E2025" s="16"/>
      <c r="F2025" s="19"/>
      <c r="G2025" s="11"/>
      <c r="H2025" s="17">
        <v>5</v>
      </c>
      <c r="I2025" s="13"/>
    </row>
    <row r="2026" spans="1:9" s="1" customFormat="1" ht="15.75" x14ac:dyDescent="0.25">
      <c r="A2026" s="65"/>
      <c r="B2026" s="47"/>
      <c r="C2026" s="5"/>
      <c r="D2026" s="5"/>
      <c r="E2026" s="5"/>
      <c r="F2026" s="5"/>
      <c r="G2026" s="11"/>
      <c r="H2026" s="8"/>
      <c r="I2026" s="9"/>
    </row>
    <row r="2027" spans="1:9" ht="15.75" x14ac:dyDescent="0.25">
      <c r="A2027" s="75">
        <v>30</v>
      </c>
      <c r="B2027" s="48" t="s">
        <v>1626</v>
      </c>
      <c r="C2027" s="4"/>
      <c r="D2027" s="4"/>
      <c r="E2027" s="4"/>
      <c r="F2027" s="10">
        <v>10539217.550000001</v>
      </c>
      <c r="G2027" s="10"/>
      <c r="H2027" s="10"/>
      <c r="I2027" s="10"/>
    </row>
    <row r="2028" spans="1:9" ht="15.75" outlineLevel="1" x14ac:dyDescent="0.25">
      <c r="A2028" s="74" t="s">
        <v>3731</v>
      </c>
      <c r="B2028" s="49" t="s">
        <v>3</v>
      </c>
      <c r="C2028" s="14"/>
      <c r="D2028" s="14"/>
      <c r="E2028" s="14"/>
      <c r="F2028" s="15">
        <v>382710.74</v>
      </c>
      <c r="G2028" s="11"/>
      <c r="I2028" s="13"/>
    </row>
    <row r="2029" spans="1:9" ht="47.25" outlineLevel="2" x14ac:dyDescent="0.25">
      <c r="A2029" s="74" t="str">
        <f>"30.1."&amp;ROW(A1)&amp;"."</f>
        <v>30.1.1.</v>
      </c>
      <c r="B2029" s="50" t="s">
        <v>3565</v>
      </c>
      <c r="C2029" s="16" t="s">
        <v>1627</v>
      </c>
      <c r="D2029" s="16" t="s">
        <v>3132</v>
      </c>
      <c r="E2029" s="16" t="s">
        <v>3787</v>
      </c>
      <c r="F2029" s="17">
        <v>382710.74</v>
      </c>
      <c r="G2029" s="11"/>
      <c r="H2029" s="17">
        <v>1</v>
      </c>
      <c r="I2029" s="13"/>
    </row>
    <row r="2030" spans="1:9" ht="15.75" outlineLevel="1" x14ac:dyDescent="0.25">
      <c r="A2030" s="74" t="s">
        <v>3732</v>
      </c>
      <c r="B2030" s="49" t="s">
        <v>7</v>
      </c>
      <c r="C2030" s="14"/>
      <c r="D2030" s="14"/>
      <c r="E2030" s="14"/>
      <c r="F2030" s="18"/>
      <c r="G2030" s="11"/>
      <c r="I2030" s="13"/>
    </row>
    <row r="2031" spans="1:9" ht="63" outlineLevel="2" x14ac:dyDescent="0.25">
      <c r="A2031" s="74" t="str">
        <f>"30.2."&amp;ROW(A1)&amp;"."</f>
        <v>30.2.1.</v>
      </c>
      <c r="B2031" s="50" t="s">
        <v>1581</v>
      </c>
      <c r="C2031" s="16" t="s">
        <v>1628</v>
      </c>
      <c r="D2031" s="16" t="s">
        <v>3083</v>
      </c>
      <c r="E2031" s="16" t="s">
        <v>3786</v>
      </c>
      <c r="F2031" s="19"/>
      <c r="G2031" s="11"/>
      <c r="H2031" s="17">
        <v>1</v>
      </c>
      <c r="I2031" s="13"/>
    </row>
    <row r="2032" spans="1:9" ht="47.25" outlineLevel="2" x14ac:dyDescent="0.25">
      <c r="A2032" s="74" t="str">
        <f>"30.2."&amp;ROW(A2)&amp;"."</f>
        <v>30.2.2.</v>
      </c>
      <c r="B2032" s="50" t="s">
        <v>1629</v>
      </c>
      <c r="C2032" s="16" t="s">
        <v>1630</v>
      </c>
      <c r="D2032" s="16" t="s">
        <v>3130</v>
      </c>
      <c r="E2032" s="16" t="s">
        <v>3785</v>
      </c>
      <c r="F2032" s="19"/>
      <c r="G2032" s="11"/>
      <c r="H2032" s="17">
        <v>1</v>
      </c>
      <c r="I2032" s="13"/>
    </row>
    <row r="2033" spans="1:9" ht="15.75" outlineLevel="1" x14ac:dyDescent="0.25">
      <c r="A2033" s="74" t="s">
        <v>3733</v>
      </c>
      <c r="B2033" s="49" t="s">
        <v>104</v>
      </c>
      <c r="C2033" s="14"/>
      <c r="D2033" s="14"/>
      <c r="E2033" s="14"/>
      <c r="F2033" s="15">
        <v>10156506.810000001</v>
      </c>
      <c r="G2033" s="11"/>
      <c r="H2033" s="17"/>
      <c r="I2033" s="13"/>
    </row>
    <row r="2034" spans="1:9" ht="31.5" outlineLevel="2" x14ac:dyDescent="0.25">
      <c r="A2034" s="74" t="str">
        <f>"30.3."&amp;ROW(A1)&amp;"."</f>
        <v>30.3.1.</v>
      </c>
      <c r="B2034" s="50" t="s">
        <v>3815</v>
      </c>
      <c r="C2034" s="16">
        <v>8438</v>
      </c>
      <c r="D2034" s="16" t="s">
        <v>3788</v>
      </c>
      <c r="E2034" s="16" t="s">
        <v>3783</v>
      </c>
      <c r="F2034" s="15">
        <v>10156506.810000001</v>
      </c>
      <c r="G2034" s="11"/>
      <c r="H2034" s="17">
        <v>1</v>
      </c>
      <c r="I2034" s="13"/>
    </row>
    <row r="2035" spans="1:9" ht="31.5" outlineLevel="1" x14ac:dyDescent="0.25">
      <c r="A2035" s="74" t="s">
        <v>3734</v>
      </c>
      <c r="B2035" s="49" t="s">
        <v>3082</v>
      </c>
      <c r="C2035" s="14"/>
      <c r="D2035" s="14"/>
      <c r="E2035" s="14"/>
      <c r="F2035" s="14"/>
      <c r="G2035" s="11"/>
      <c r="I2035" s="13"/>
    </row>
    <row r="2036" spans="1:9" ht="47.25" outlineLevel="2" x14ac:dyDescent="0.25">
      <c r="A2036" s="74" t="str">
        <f>"30.4."&amp;ROW(A1)&amp;"."</f>
        <v>30.4.1.</v>
      </c>
      <c r="B2036" s="50" t="s">
        <v>1762</v>
      </c>
      <c r="C2036" s="16" t="s">
        <v>3009</v>
      </c>
      <c r="D2036" s="16" t="s">
        <v>3130</v>
      </c>
      <c r="E2036" s="16" t="s">
        <v>3205</v>
      </c>
      <c r="F2036" s="19"/>
      <c r="G2036" s="11"/>
      <c r="H2036" s="17">
        <v>1</v>
      </c>
      <c r="I2036" s="13"/>
    </row>
    <row r="2037" spans="1:9" ht="47.25" outlineLevel="2" x14ac:dyDescent="0.25">
      <c r="A2037" s="74" t="str">
        <f>"30.4."&amp;ROW(A2)&amp;"."</f>
        <v>30.4.2.</v>
      </c>
      <c r="B2037" s="50" t="s">
        <v>2012</v>
      </c>
      <c r="C2037" s="16" t="s">
        <v>3010</v>
      </c>
      <c r="D2037" s="16" t="s">
        <v>3130</v>
      </c>
      <c r="E2037" s="16" t="s">
        <v>3205</v>
      </c>
      <c r="F2037" s="19"/>
      <c r="G2037" s="11"/>
      <c r="H2037" s="17">
        <v>1</v>
      </c>
      <c r="I2037" s="13"/>
    </row>
    <row r="2038" spans="1:9" ht="47.25" outlineLevel="2" x14ac:dyDescent="0.25">
      <c r="A2038" s="74" t="str">
        <f>"30.4."&amp;ROW(A3)&amp;"."</f>
        <v>30.4.3.</v>
      </c>
      <c r="B2038" s="50" t="s">
        <v>3011</v>
      </c>
      <c r="C2038" s="16" t="s">
        <v>3012</v>
      </c>
      <c r="D2038" s="16" t="s">
        <v>3130</v>
      </c>
      <c r="E2038" s="16" t="s">
        <v>3205</v>
      </c>
      <c r="F2038" s="19"/>
      <c r="G2038" s="11"/>
      <c r="H2038" s="17">
        <v>1</v>
      </c>
      <c r="I2038" s="13"/>
    </row>
    <row r="2039" spans="1:9" ht="47.25" outlineLevel="2" x14ac:dyDescent="0.25">
      <c r="A2039" s="74" t="str">
        <f>"30.4."&amp;ROW(A4)&amp;"."</f>
        <v>30.4.4.</v>
      </c>
      <c r="B2039" s="50" t="s">
        <v>3566</v>
      </c>
      <c r="C2039" s="16" t="s">
        <v>3013</v>
      </c>
      <c r="D2039" s="16" t="s">
        <v>3130</v>
      </c>
      <c r="E2039" s="16"/>
      <c r="F2039" s="19"/>
      <c r="G2039" s="11"/>
      <c r="H2039" s="17">
        <v>2</v>
      </c>
      <c r="I2039" s="13"/>
    </row>
    <row r="2040" spans="1:9" ht="47.25" outlineLevel="2" x14ac:dyDescent="0.25">
      <c r="A2040" s="74" t="str">
        <f>"30.4."&amp;ROW(A5)&amp;"."</f>
        <v>30.4.5.</v>
      </c>
      <c r="B2040" s="50" t="s">
        <v>2754</v>
      </c>
      <c r="C2040" s="16" t="s">
        <v>2755</v>
      </c>
      <c r="D2040" s="16" t="s">
        <v>3130</v>
      </c>
      <c r="E2040" s="16"/>
      <c r="F2040" s="19"/>
      <c r="G2040" s="11"/>
      <c r="H2040" s="17">
        <v>1</v>
      </c>
      <c r="I2040" s="13"/>
    </row>
    <row r="2041" spans="1:9" ht="47.25" outlineLevel="2" x14ac:dyDescent="0.25">
      <c r="A2041" s="74" t="str">
        <f t="shared" ref="A2041:A2044" si="91">"30.4."&amp;ROW(A8)&amp;"."</f>
        <v>30.4.8.</v>
      </c>
      <c r="B2041" s="50" t="s">
        <v>1996</v>
      </c>
      <c r="C2041" s="16" t="s">
        <v>1997</v>
      </c>
      <c r="D2041" s="16" t="s">
        <v>3130</v>
      </c>
      <c r="E2041" s="16"/>
      <c r="F2041" s="19"/>
      <c r="G2041" s="11"/>
      <c r="H2041" s="17">
        <v>2</v>
      </c>
      <c r="I2041" s="13"/>
    </row>
    <row r="2042" spans="1:9" ht="47.25" outlineLevel="2" x14ac:dyDescent="0.25">
      <c r="A2042" s="74" t="str">
        <f t="shared" si="91"/>
        <v>30.4.9.</v>
      </c>
      <c r="B2042" s="50" t="s">
        <v>3014</v>
      </c>
      <c r="C2042" s="16" t="s">
        <v>3015</v>
      </c>
      <c r="D2042" s="16" t="s">
        <v>3130</v>
      </c>
      <c r="E2042" s="16" t="s">
        <v>3280</v>
      </c>
      <c r="F2042" s="19"/>
      <c r="G2042" s="11"/>
      <c r="H2042" s="17">
        <v>1</v>
      </c>
      <c r="I2042" s="13"/>
    </row>
    <row r="2043" spans="1:9" ht="47.25" outlineLevel="2" x14ac:dyDescent="0.25">
      <c r="A2043" s="74" t="str">
        <f t="shared" si="91"/>
        <v>30.4.10.</v>
      </c>
      <c r="B2043" s="50" t="s">
        <v>3016</v>
      </c>
      <c r="C2043" s="16" t="s">
        <v>3017</v>
      </c>
      <c r="D2043" s="16" t="s">
        <v>3130</v>
      </c>
      <c r="E2043" s="16" t="s">
        <v>3280</v>
      </c>
      <c r="F2043" s="19"/>
      <c r="G2043" s="11"/>
      <c r="H2043" s="17">
        <v>1</v>
      </c>
      <c r="I2043" s="13"/>
    </row>
    <row r="2044" spans="1:9" ht="47.25" outlineLevel="2" x14ac:dyDescent="0.25">
      <c r="A2044" s="74" t="str">
        <f t="shared" si="91"/>
        <v>30.4.11.</v>
      </c>
      <c r="B2044" s="50" t="s">
        <v>3567</v>
      </c>
      <c r="C2044" s="16" t="s">
        <v>3018</v>
      </c>
      <c r="D2044" s="16" t="s">
        <v>3130</v>
      </c>
      <c r="E2044" s="16"/>
      <c r="F2044" s="19"/>
      <c r="G2044" s="11"/>
      <c r="H2044" s="17">
        <v>1</v>
      </c>
      <c r="I2044" s="13"/>
    </row>
    <row r="2045" spans="1:9" s="1" customFormat="1" ht="15.75" x14ac:dyDescent="0.25">
      <c r="A2045" s="65"/>
      <c r="B2045" s="47"/>
      <c r="C2045" s="5"/>
      <c r="D2045" s="5"/>
      <c r="E2045" s="5"/>
      <c r="F2045" s="5"/>
      <c r="G2045" s="11"/>
      <c r="H2045" s="8"/>
      <c r="I2045" s="9"/>
    </row>
    <row r="2046" spans="1:9" ht="15.75" x14ac:dyDescent="0.25">
      <c r="A2046" s="75">
        <v>31</v>
      </c>
      <c r="B2046" s="48" t="s">
        <v>1631</v>
      </c>
      <c r="C2046" s="4"/>
      <c r="D2046" s="4"/>
      <c r="E2046" s="4"/>
      <c r="F2046" s="10">
        <v>207256.38</v>
      </c>
      <c r="G2046" s="10"/>
      <c r="H2046" s="10"/>
      <c r="I2046" s="10"/>
    </row>
    <row r="2047" spans="1:9" ht="15.75" outlineLevel="1" x14ac:dyDescent="0.25">
      <c r="A2047" s="74" t="s">
        <v>3735</v>
      </c>
      <c r="B2047" s="49" t="s">
        <v>104</v>
      </c>
      <c r="C2047" s="14"/>
      <c r="D2047" s="14"/>
      <c r="E2047" s="14"/>
      <c r="F2047" s="15">
        <v>207256.38</v>
      </c>
      <c r="G2047" s="11"/>
      <c r="I2047" s="13"/>
    </row>
    <row r="2048" spans="1:9" ht="47.25" outlineLevel="2" x14ac:dyDescent="0.25">
      <c r="A2048" s="74" t="str">
        <f>"31.1."&amp;ROW(A1)&amp;"."</f>
        <v>31.1.1.</v>
      </c>
      <c r="B2048" s="50" t="s">
        <v>3568</v>
      </c>
      <c r="C2048" s="16">
        <v>8446</v>
      </c>
      <c r="D2048" s="16" t="s">
        <v>3777</v>
      </c>
      <c r="E2048" s="16" t="s">
        <v>3783</v>
      </c>
      <c r="F2048" s="15">
        <v>207256.38</v>
      </c>
      <c r="G2048" s="11"/>
      <c r="H2048" s="17">
        <v>1</v>
      </c>
      <c r="I2048" s="13"/>
    </row>
    <row r="2049" spans="1:9" s="1" customFormat="1" ht="15.75" x14ac:dyDescent="0.25">
      <c r="A2049" s="65"/>
      <c r="B2049" s="47"/>
      <c r="C2049" s="5"/>
      <c r="D2049" s="5"/>
      <c r="E2049" s="5"/>
      <c r="F2049" s="5"/>
      <c r="G2049" s="11"/>
      <c r="H2049" s="8"/>
      <c r="I2049" s="9"/>
    </row>
    <row r="2050" spans="1:9" ht="15.75" x14ac:dyDescent="0.25">
      <c r="A2050" s="75">
        <v>32</v>
      </c>
      <c r="B2050" s="48" t="s">
        <v>1632</v>
      </c>
      <c r="C2050" s="4"/>
      <c r="D2050" s="4"/>
      <c r="E2050" s="4"/>
      <c r="F2050" s="10">
        <v>1130881.1599999999</v>
      </c>
      <c r="G2050" s="10"/>
      <c r="H2050" s="10"/>
      <c r="I2050" s="10"/>
    </row>
    <row r="2051" spans="1:9" ht="15.75" outlineLevel="1" x14ac:dyDescent="0.25">
      <c r="A2051" s="74" t="s">
        <v>3736</v>
      </c>
      <c r="B2051" s="49" t="s">
        <v>3</v>
      </c>
      <c r="C2051" s="14"/>
      <c r="D2051" s="14"/>
      <c r="E2051" s="14"/>
      <c r="F2051" s="15">
        <v>1024904.68</v>
      </c>
      <c r="G2051" s="11"/>
      <c r="I2051" s="13"/>
    </row>
    <row r="2052" spans="1:9" ht="47.25" outlineLevel="2" x14ac:dyDescent="0.25">
      <c r="A2052" s="74" t="str">
        <f>"32.1."&amp;ROW(A1)&amp;"."</f>
        <v>32.1.1.</v>
      </c>
      <c r="B2052" s="50" t="s">
        <v>1633</v>
      </c>
      <c r="C2052" s="16" t="s">
        <v>1634</v>
      </c>
      <c r="D2052" s="16" t="s">
        <v>3135</v>
      </c>
      <c r="E2052" s="16"/>
      <c r="F2052" s="17">
        <v>1024904.68</v>
      </c>
      <c r="G2052" s="11"/>
      <c r="H2052" s="17">
        <v>1</v>
      </c>
      <c r="I2052" s="13"/>
    </row>
    <row r="2053" spans="1:9" ht="15.75" outlineLevel="1" x14ac:dyDescent="0.25">
      <c r="A2053" s="74" t="s">
        <v>3737</v>
      </c>
      <c r="B2053" s="49" t="s">
        <v>7</v>
      </c>
      <c r="C2053" s="14"/>
      <c r="D2053" s="14"/>
      <c r="E2053" s="14"/>
      <c r="F2053" s="18"/>
      <c r="G2053" s="11"/>
      <c r="I2053" s="13"/>
    </row>
    <row r="2054" spans="1:9" ht="47.25" outlineLevel="2" x14ac:dyDescent="0.25">
      <c r="A2054" s="74" t="str">
        <f>"32.2."&amp;ROW(A1)&amp;"."</f>
        <v>32.2.1.</v>
      </c>
      <c r="B2054" s="50" t="s">
        <v>1635</v>
      </c>
      <c r="C2054" s="16" t="s">
        <v>1636</v>
      </c>
      <c r="D2054" s="16" t="s">
        <v>3135</v>
      </c>
      <c r="E2054" s="16"/>
      <c r="F2054" s="19"/>
      <c r="G2054" s="11"/>
      <c r="H2054" s="17">
        <v>1</v>
      </c>
      <c r="I2054" s="13"/>
    </row>
    <row r="2055" spans="1:9" ht="47.25" outlineLevel="2" x14ac:dyDescent="0.25">
      <c r="A2055" s="74" t="str">
        <f>"32.2."&amp;ROW(A2)&amp;"."</f>
        <v>32.2.2.</v>
      </c>
      <c r="B2055" s="50" t="s">
        <v>1637</v>
      </c>
      <c r="C2055" s="16" t="s">
        <v>1638</v>
      </c>
      <c r="D2055" s="16" t="s">
        <v>3136</v>
      </c>
      <c r="E2055" s="16"/>
      <c r="F2055" s="19"/>
      <c r="G2055" s="11"/>
      <c r="H2055" s="17">
        <v>1</v>
      </c>
      <c r="I2055" s="13"/>
    </row>
    <row r="2056" spans="1:9" ht="15.75" outlineLevel="1" x14ac:dyDescent="0.25">
      <c r="A2056" s="74" t="s">
        <v>3738</v>
      </c>
      <c r="B2056" s="49" t="s">
        <v>104</v>
      </c>
      <c r="C2056" s="14"/>
      <c r="D2056" s="14"/>
      <c r="E2056" s="14"/>
      <c r="F2056" s="15">
        <v>105976.48</v>
      </c>
      <c r="G2056" s="11"/>
      <c r="I2056" s="13"/>
    </row>
    <row r="2057" spans="1:9" ht="31.5" outlineLevel="2" x14ac:dyDescent="0.25">
      <c r="A2057" s="74" t="str">
        <f>"32.3."&amp;ROW(A1)&amp;"."</f>
        <v>32.3.1.</v>
      </c>
      <c r="B2057" s="50" t="s">
        <v>3814</v>
      </c>
      <c r="C2057" s="16">
        <v>8461</v>
      </c>
      <c r="D2057" s="16" t="s">
        <v>3784</v>
      </c>
      <c r="E2057" s="16" t="s">
        <v>3783</v>
      </c>
      <c r="F2057" s="15">
        <v>105976.48</v>
      </c>
      <c r="G2057" s="11"/>
      <c r="H2057" s="17">
        <v>1</v>
      </c>
      <c r="I2057" s="13"/>
    </row>
    <row r="2058" spans="1:9" ht="31.5" outlineLevel="1" x14ac:dyDescent="0.25">
      <c r="A2058" s="74" t="s">
        <v>3739</v>
      </c>
      <c r="B2058" s="49" t="s">
        <v>3082</v>
      </c>
      <c r="C2058" s="14"/>
      <c r="D2058" s="14"/>
      <c r="E2058" s="14"/>
      <c r="F2058" s="14"/>
      <c r="G2058" s="11"/>
      <c r="I2058" s="13"/>
    </row>
    <row r="2059" spans="1:9" ht="47.25" outlineLevel="2" x14ac:dyDescent="0.25">
      <c r="A2059" s="74" t="str">
        <f>"32.4."&amp;ROW(A1)&amp;"."</f>
        <v>32.4.1.</v>
      </c>
      <c r="B2059" s="50" t="s">
        <v>2012</v>
      </c>
      <c r="C2059" s="16" t="s">
        <v>3010</v>
      </c>
      <c r="D2059" s="16" t="s">
        <v>3137</v>
      </c>
      <c r="E2059" s="16" t="s">
        <v>3205</v>
      </c>
      <c r="F2059" s="19"/>
      <c r="G2059" s="11"/>
      <c r="H2059" s="17">
        <v>1</v>
      </c>
      <c r="I2059" s="13"/>
    </row>
    <row r="2060" spans="1:9" ht="47.25" outlineLevel="2" x14ac:dyDescent="0.25">
      <c r="A2060" s="74" t="str">
        <f>"32.4."&amp;ROW(A2)&amp;"."</f>
        <v>32.4.2.</v>
      </c>
      <c r="B2060" s="50" t="s">
        <v>3569</v>
      </c>
      <c r="C2060" s="16" t="s">
        <v>3019</v>
      </c>
      <c r="D2060" s="16" t="s">
        <v>3135</v>
      </c>
      <c r="E2060" s="16" t="s">
        <v>3020</v>
      </c>
      <c r="F2060" s="19"/>
      <c r="G2060" s="11"/>
      <c r="H2060" s="17">
        <v>2</v>
      </c>
      <c r="I2060" s="13"/>
    </row>
    <row r="2061" spans="1:9" ht="47.25" outlineLevel="2" x14ac:dyDescent="0.25">
      <c r="A2061" s="74" t="str">
        <f>"32.4."&amp;ROW(A3)&amp;"."</f>
        <v>32.4.3.</v>
      </c>
      <c r="B2061" s="50" t="s">
        <v>3021</v>
      </c>
      <c r="C2061" s="16" t="s">
        <v>3022</v>
      </c>
      <c r="D2061" s="16" t="s">
        <v>3135</v>
      </c>
      <c r="E2061" s="16" t="s">
        <v>3020</v>
      </c>
      <c r="F2061" s="19"/>
      <c r="G2061" s="11"/>
      <c r="H2061" s="17">
        <v>1</v>
      </c>
      <c r="I2061" s="13"/>
    </row>
    <row r="2062" spans="1:9" ht="47.25" outlineLevel="2" x14ac:dyDescent="0.25">
      <c r="A2062" s="74" t="str">
        <f>"32.4."&amp;ROW(A4)&amp;"."</f>
        <v>32.4.4.</v>
      </c>
      <c r="B2062" s="50" t="s">
        <v>3597</v>
      </c>
      <c r="C2062" s="16" t="s">
        <v>3023</v>
      </c>
      <c r="D2062" s="16" t="s">
        <v>3136</v>
      </c>
      <c r="E2062" s="16" t="s">
        <v>3570</v>
      </c>
      <c r="F2062" s="19"/>
      <c r="G2062" s="11"/>
      <c r="H2062" s="17">
        <v>1</v>
      </c>
      <c r="I2062" s="13"/>
    </row>
    <row r="2063" spans="1:9" ht="47.25" outlineLevel="2" x14ac:dyDescent="0.25">
      <c r="A2063" s="74" t="str">
        <f>"32.4."&amp;ROW(A5)&amp;"."</f>
        <v>32.4.5.</v>
      </c>
      <c r="B2063" s="50" t="s">
        <v>2756</v>
      </c>
      <c r="C2063" s="16" t="s">
        <v>2757</v>
      </c>
      <c r="D2063" s="16" t="s">
        <v>3137</v>
      </c>
      <c r="E2063" s="16"/>
      <c r="F2063" s="19"/>
      <c r="G2063" s="11"/>
      <c r="H2063" s="17">
        <v>1</v>
      </c>
      <c r="I2063" s="13"/>
    </row>
    <row r="2064" spans="1:9" ht="47.25" outlineLevel="2" x14ac:dyDescent="0.25">
      <c r="A2064" s="74" t="str">
        <f t="shared" ref="A2064" si="92">"32.4."&amp;ROW(A8)&amp;"."</f>
        <v>32.4.8.</v>
      </c>
      <c r="B2064" s="50" t="s">
        <v>3024</v>
      </c>
      <c r="C2064" s="16" t="s">
        <v>3025</v>
      </c>
      <c r="D2064" s="16" t="s">
        <v>3137</v>
      </c>
      <c r="E2064" s="16"/>
      <c r="F2064" s="19"/>
      <c r="G2064" s="11"/>
      <c r="H2064" s="17">
        <v>1</v>
      </c>
      <c r="I2064" s="13"/>
    </row>
    <row r="2065" spans="1:9" s="1" customFormat="1" ht="15.75" x14ac:dyDescent="0.25">
      <c r="A2065" s="65"/>
      <c r="B2065" s="47"/>
      <c r="C2065" s="5"/>
      <c r="D2065" s="5"/>
      <c r="E2065" s="5"/>
      <c r="F2065" s="5"/>
      <c r="G2065" s="11"/>
      <c r="H2065" s="8"/>
      <c r="I2065" s="9"/>
    </row>
    <row r="2066" spans="1:9" ht="15.75" x14ac:dyDescent="0.25">
      <c r="A2066" s="75">
        <v>33</v>
      </c>
      <c r="B2066" s="48" t="s">
        <v>3572</v>
      </c>
      <c r="C2066" s="4"/>
      <c r="D2066" s="4"/>
      <c r="E2066" s="4"/>
      <c r="F2066" s="10">
        <v>6032418.6299999999</v>
      </c>
      <c r="G2066" s="10"/>
      <c r="H2066" s="10"/>
      <c r="I2066" s="10"/>
    </row>
    <row r="2067" spans="1:9" ht="15.75" outlineLevel="1" x14ac:dyDescent="0.25">
      <c r="A2067" s="74" t="s">
        <v>3740</v>
      </c>
      <c r="B2067" s="49" t="s">
        <v>104</v>
      </c>
      <c r="C2067" s="14"/>
      <c r="D2067" s="14"/>
      <c r="E2067" s="14"/>
      <c r="F2067" s="15">
        <v>6032418.6299999999</v>
      </c>
      <c r="G2067" s="11"/>
      <c r="I2067" s="13"/>
    </row>
    <row r="2068" spans="1:9" ht="36.75" customHeight="1" outlineLevel="2" x14ac:dyDescent="0.25">
      <c r="A2068" s="74" t="str">
        <f>"33.1."&amp;ROW(A1)&amp;"."</f>
        <v>33.1.1.</v>
      </c>
      <c r="B2068" s="50" t="s">
        <v>3044</v>
      </c>
      <c r="C2068" s="16">
        <v>8464</v>
      </c>
      <c r="D2068" s="16" t="s">
        <v>3784</v>
      </c>
      <c r="E2068" s="16" t="s">
        <v>3783</v>
      </c>
      <c r="F2068" s="15">
        <f>6032418.63-1</f>
        <v>6032417.6299999999</v>
      </c>
      <c r="G2068" s="11"/>
      <c r="H2068" s="17">
        <v>1</v>
      </c>
      <c r="I2068" s="13"/>
    </row>
    <row r="2069" spans="1:9" ht="31.5" outlineLevel="2" x14ac:dyDescent="0.25">
      <c r="A2069" s="74" t="str">
        <f>"33.1."&amp;ROW(A2)&amp;"."</f>
        <v>33.1.2.</v>
      </c>
      <c r="B2069" s="50" t="s">
        <v>3045</v>
      </c>
      <c r="C2069" s="16">
        <v>8465</v>
      </c>
      <c r="D2069" s="16" t="s">
        <v>3784</v>
      </c>
      <c r="E2069" s="16" t="s">
        <v>3783</v>
      </c>
      <c r="F2069" s="19"/>
      <c r="G2069" s="11"/>
      <c r="H2069" s="17">
        <v>1</v>
      </c>
      <c r="I2069" s="13"/>
    </row>
    <row r="2070" spans="1:9" ht="31.5" outlineLevel="1" x14ac:dyDescent="0.25">
      <c r="A2070" s="74" t="s">
        <v>3741</v>
      </c>
      <c r="B2070" s="49" t="s">
        <v>3082</v>
      </c>
      <c r="C2070" s="14"/>
      <c r="D2070" s="14"/>
      <c r="E2070" s="14"/>
      <c r="F2070" s="14"/>
      <c r="G2070" s="11"/>
      <c r="I2070" s="13"/>
    </row>
    <row r="2071" spans="1:9" ht="63" outlineLevel="2" x14ac:dyDescent="0.25">
      <c r="A2071" s="74" t="str">
        <f>"33.2."&amp;ROW(A1)&amp;"."</f>
        <v>33.2.1.</v>
      </c>
      <c r="B2071" s="50" t="s">
        <v>3027</v>
      </c>
      <c r="C2071" s="16" t="s">
        <v>3028</v>
      </c>
      <c r="D2071" s="16" t="s">
        <v>3086</v>
      </c>
      <c r="E2071" s="16" t="s">
        <v>3571</v>
      </c>
      <c r="F2071" s="17"/>
      <c r="G2071" s="11"/>
      <c r="H2071" s="17">
        <v>1</v>
      </c>
      <c r="I2071" s="13"/>
    </row>
    <row r="2072" spans="1:9" ht="47.25" outlineLevel="2" x14ac:dyDescent="0.25">
      <c r="A2072" s="74" t="str">
        <f>"33.2."&amp;ROW(A2)&amp;"."</f>
        <v>33.2.2.</v>
      </c>
      <c r="B2072" s="50" t="s">
        <v>3029</v>
      </c>
      <c r="C2072" s="16" t="s">
        <v>3030</v>
      </c>
      <c r="D2072" s="16" t="s">
        <v>3086</v>
      </c>
      <c r="E2072" s="16"/>
      <c r="F2072" s="17"/>
      <c r="G2072" s="11"/>
      <c r="H2072" s="17">
        <v>2</v>
      </c>
      <c r="I2072" s="13"/>
    </row>
    <row r="2073" spans="1:9" s="1" customFormat="1" ht="15.75" x14ac:dyDescent="0.25">
      <c r="A2073" s="65"/>
      <c r="B2073" s="47"/>
      <c r="C2073" s="5"/>
      <c r="D2073" s="5"/>
      <c r="E2073" s="5"/>
      <c r="F2073" s="5"/>
      <c r="G2073" s="11"/>
      <c r="H2073" s="8"/>
      <c r="I2073" s="9"/>
    </row>
    <row r="2074" spans="1:9" ht="17.25" customHeight="1" x14ac:dyDescent="0.25">
      <c r="A2074" s="75">
        <v>34</v>
      </c>
      <c r="B2074" s="48" t="s">
        <v>3046</v>
      </c>
      <c r="C2074" s="4"/>
      <c r="D2074" s="4"/>
      <c r="E2074" s="4"/>
      <c r="F2074" s="10">
        <v>817675.03</v>
      </c>
      <c r="G2074" s="10"/>
      <c r="H2074" s="10"/>
      <c r="I2074" s="10"/>
    </row>
    <row r="2075" spans="1:9" ht="15.75" outlineLevel="1" x14ac:dyDescent="0.25">
      <c r="A2075" s="74" t="s">
        <v>3742</v>
      </c>
      <c r="B2075" s="49" t="s">
        <v>104</v>
      </c>
      <c r="C2075" s="14"/>
      <c r="D2075" s="14"/>
      <c r="E2075" s="14"/>
      <c r="F2075" s="15">
        <v>817675.03</v>
      </c>
      <c r="G2075" s="11"/>
      <c r="I2075" s="13"/>
    </row>
    <row r="2076" spans="1:9" ht="31.5" outlineLevel="2" x14ac:dyDescent="0.25">
      <c r="A2076" s="74" t="str">
        <f>"34.1."&amp;ROW(A1)&amp;"."</f>
        <v>34.1.1.</v>
      </c>
      <c r="B2076" s="50" t="s">
        <v>3810</v>
      </c>
      <c r="C2076" s="16">
        <v>8440</v>
      </c>
      <c r="D2076" s="16" t="s">
        <v>3784</v>
      </c>
      <c r="E2076" s="16" t="s">
        <v>3783</v>
      </c>
      <c r="F2076" s="19"/>
      <c r="G2076" s="11"/>
      <c r="H2076" s="17">
        <v>1</v>
      </c>
      <c r="I2076" s="13"/>
    </row>
    <row r="2077" spans="1:9" ht="31.5" outlineLevel="2" x14ac:dyDescent="0.25">
      <c r="A2077" s="74" t="str">
        <f>"34.1."&amp;ROW(A2)&amp;"."</f>
        <v>34.1.2.</v>
      </c>
      <c r="B2077" s="50" t="s">
        <v>3811</v>
      </c>
      <c r="C2077" s="16">
        <v>8441</v>
      </c>
      <c r="D2077" s="16" t="s">
        <v>3784</v>
      </c>
      <c r="E2077" s="16" t="s">
        <v>3783</v>
      </c>
      <c r="F2077" s="19"/>
      <c r="G2077" s="11"/>
      <c r="H2077" s="17">
        <v>1</v>
      </c>
      <c r="I2077" s="13"/>
    </row>
    <row r="2078" spans="1:9" ht="31.5" outlineLevel="2" x14ac:dyDescent="0.25">
      <c r="A2078" s="74" t="str">
        <f>"34.1."&amp;ROW(A3)&amp;"."</f>
        <v>34.1.3.</v>
      </c>
      <c r="B2078" s="50" t="s">
        <v>3812</v>
      </c>
      <c r="C2078" s="16">
        <v>8499</v>
      </c>
      <c r="D2078" s="16" t="s">
        <v>3784</v>
      </c>
      <c r="E2078" s="16" t="s">
        <v>3783</v>
      </c>
      <c r="F2078" s="19"/>
      <c r="G2078" s="11"/>
      <c r="H2078" s="17">
        <v>1</v>
      </c>
      <c r="I2078" s="13"/>
    </row>
    <row r="2079" spans="1:9" ht="31.5" outlineLevel="2" x14ac:dyDescent="0.25">
      <c r="A2079" s="74" t="str">
        <f>"34.1."&amp;ROW(A4)&amp;"."</f>
        <v>34.1.4.</v>
      </c>
      <c r="B2079" s="50" t="s">
        <v>3813</v>
      </c>
      <c r="C2079" s="20">
        <v>8500</v>
      </c>
      <c r="D2079" s="16" t="s">
        <v>3784</v>
      </c>
      <c r="E2079" s="16" t="s">
        <v>3783</v>
      </c>
      <c r="F2079" s="19"/>
      <c r="G2079" s="11"/>
      <c r="H2079" s="17">
        <v>1</v>
      </c>
      <c r="I2079" s="13"/>
    </row>
    <row r="2080" spans="1:9" ht="47.25" outlineLevel="2" x14ac:dyDescent="0.25">
      <c r="A2080" s="74" t="str">
        <f>"34.1."&amp;ROW(A5)&amp;"."</f>
        <v>34.1.5.</v>
      </c>
      <c r="B2080" s="50" t="s">
        <v>1639</v>
      </c>
      <c r="C2080" s="16" t="s">
        <v>1640</v>
      </c>
      <c r="D2080" s="16" t="s">
        <v>3138</v>
      </c>
      <c r="E2080" s="16" t="s">
        <v>3783</v>
      </c>
      <c r="F2080" s="19"/>
      <c r="G2080" s="11"/>
      <c r="H2080" s="17">
        <v>1</v>
      </c>
      <c r="I2080" s="13"/>
    </row>
    <row r="2081" spans="1:9" ht="47.25" outlineLevel="2" x14ac:dyDescent="0.25">
      <c r="A2081" s="74" t="str">
        <f t="shared" ref="A2081:A2083" si="93">"34.1."&amp;ROW(A8)&amp;"."</f>
        <v>34.1.8.</v>
      </c>
      <c r="B2081" s="50" t="s">
        <v>3053</v>
      </c>
      <c r="C2081" s="16">
        <v>7002</v>
      </c>
      <c r="D2081" s="16" t="s">
        <v>3139</v>
      </c>
      <c r="E2081" s="16" t="s">
        <v>3783</v>
      </c>
      <c r="F2081" s="19"/>
      <c r="G2081" s="11"/>
      <c r="H2081" s="17">
        <v>1</v>
      </c>
      <c r="I2081" s="13"/>
    </row>
    <row r="2082" spans="1:9" ht="47.25" outlineLevel="2" x14ac:dyDescent="0.25">
      <c r="A2082" s="74" t="str">
        <f t="shared" si="93"/>
        <v>34.1.9.</v>
      </c>
      <c r="B2082" s="50" t="s">
        <v>3774</v>
      </c>
      <c r="C2082" s="16">
        <v>6986</v>
      </c>
      <c r="D2082" s="16" t="s">
        <v>3139</v>
      </c>
      <c r="E2082" s="16" t="s">
        <v>3783</v>
      </c>
      <c r="F2082" s="19"/>
      <c r="G2082" s="11"/>
      <c r="H2082" s="17">
        <v>1</v>
      </c>
      <c r="I2082" s="13"/>
    </row>
    <row r="2083" spans="1:9" ht="47.25" outlineLevel="2" x14ac:dyDescent="0.25">
      <c r="A2083" s="74" t="str">
        <f t="shared" si="93"/>
        <v>34.1.10.</v>
      </c>
      <c r="B2083" s="50" t="s">
        <v>3054</v>
      </c>
      <c r="C2083" s="16">
        <v>7003</v>
      </c>
      <c r="D2083" s="16" t="s">
        <v>3140</v>
      </c>
      <c r="E2083" s="16" t="s">
        <v>3783</v>
      </c>
      <c r="F2083" s="19"/>
      <c r="G2083" s="11"/>
      <c r="H2083" s="17"/>
      <c r="I2083" s="13"/>
    </row>
    <row r="2084" spans="1:9" s="1" customFormat="1" ht="15.75" x14ac:dyDescent="0.25">
      <c r="A2084" s="65"/>
      <c r="B2084" s="47"/>
      <c r="C2084" s="5"/>
      <c r="D2084" s="5"/>
      <c r="E2084" s="5"/>
      <c r="F2084" s="5"/>
      <c r="G2084" s="11"/>
      <c r="H2084" s="8"/>
      <c r="I2084" s="9"/>
    </row>
    <row r="2085" spans="1:9" ht="15.75" x14ac:dyDescent="0.25">
      <c r="A2085" s="75">
        <v>35</v>
      </c>
      <c r="B2085" s="48" t="s">
        <v>1641</v>
      </c>
      <c r="C2085" s="4"/>
      <c r="D2085" s="4"/>
      <c r="E2085" s="4"/>
      <c r="F2085" s="10">
        <v>57071.85</v>
      </c>
      <c r="G2085" s="10"/>
      <c r="H2085" s="10"/>
      <c r="I2085" s="10"/>
    </row>
    <row r="2086" spans="1:9" ht="15.75" outlineLevel="1" x14ac:dyDescent="0.25">
      <c r="A2086" s="74" t="s">
        <v>3743</v>
      </c>
      <c r="B2086" s="49" t="s">
        <v>104</v>
      </c>
      <c r="C2086" s="14"/>
      <c r="D2086" s="14"/>
      <c r="E2086" s="14"/>
      <c r="F2086" s="15">
        <v>57071.85</v>
      </c>
      <c r="G2086" s="11"/>
      <c r="I2086" s="13"/>
    </row>
    <row r="2087" spans="1:9" ht="31.5" outlineLevel="2" x14ac:dyDescent="0.25">
      <c r="A2087" s="74" t="str">
        <f>"35.1."&amp;ROW(A1)&amp;"."</f>
        <v>35.1.1.</v>
      </c>
      <c r="B2087" s="50" t="s">
        <v>3809</v>
      </c>
      <c r="C2087" s="16">
        <v>8454</v>
      </c>
      <c r="D2087" s="16" t="s">
        <v>3784</v>
      </c>
      <c r="E2087" s="16" t="s">
        <v>3783</v>
      </c>
      <c r="F2087" s="15">
        <v>57071.85</v>
      </c>
      <c r="G2087" s="11"/>
      <c r="H2087" s="17">
        <v>1</v>
      </c>
      <c r="I2087" s="13"/>
    </row>
    <row r="2088" spans="1:9" ht="31.5" outlineLevel="1" x14ac:dyDescent="0.25">
      <c r="A2088" s="74" t="s">
        <v>3744</v>
      </c>
      <c r="B2088" s="49" t="s">
        <v>3082</v>
      </c>
      <c r="C2088" s="14"/>
      <c r="D2088" s="14"/>
      <c r="E2088" s="14"/>
      <c r="F2088" s="14"/>
      <c r="G2088" s="11"/>
      <c r="I2088" s="13"/>
    </row>
    <row r="2089" spans="1:9" ht="47.25" outlineLevel="2" x14ac:dyDescent="0.25">
      <c r="A2089" s="74" t="str">
        <f>"35.2."&amp;ROW(A1)&amp;"."</f>
        <v>35.2.1.</v>
      </c>
      <c r="B2089" s="50" t="s">
        <v>2884</v>
      </c>
      <c r="C2089" s="16" t="s">
        <v>2885</v>
      </c>
      <c r="D2089" s="16" t="s">
        <v>3141</v>
      </c>
      <c r="E2089" s="16" t="s">
        <v>3205</v>
      </c>
      <c r="F2089" s="17"/>
      <c r="G2089" s="11"/>
      <c r="H2089" s="27">
        <v>1</v>
      </c>
      <c r="I2089" s="13"/>
    </row>
    <row r="2090" spans="1:9" ht="47.25" outlineLevel="2" x14ac:dyDescent="0.25">
      <c r="A2090" s="74" t="str">
        <f>"35.2."&amp;ROW(A2)&amp;"."</f>
        <v>35.2.2.</v>
      </c>
      <c r="B2090" s="50" t="s">
        <v>1762</v>
      </c>
      <c r="C2090" s="16" t="s">
        <v>1763</v>
      </c>
      <c r="D2090" s="16" t="s">
        <v>3141</v>
      </c>
      <c r="E2090" s="16" t="s">
        <v>3205</v>
      </c>
      <c r="F2090" s="17"/>
      <c r="G2090" s="11"/>
      <c r="H2090" s="27">
        <v>2</v>
      </c>
      <c r="I2090" s="13"/>
    </row>
    <row r="2091" spans="1:9" ht="47.25" outlineLevel="2" x14ac:dyDescent="0.25">
      <c r="A2091" s="74" t="str">
        <f>"35.2."&amp;ROW(A3)&amp;"."</f>
        <v>35.2.3.</v>
      </c>
      <c r="B2091" s="50" t="s">
        <v>2012</v>
      </c>
      <c r="C2091" s="16" t="s">
        <v>2013</v>
      </c>
      <c r="D2091" s="16" t="s">
        <v>3141</v>
      </c>
      <c r="E2091" s="16" t="s">
        <v>3205</v>
      </c>
      <c r="F2091" s="17"/>
      <c r="G2091" s="11"/>
      <c r="H2091" s="27">
        <v>1</v>
      </c>
      <c r="I2091" s="13"/>
    </row>
    <row r="2092" spans="1:9" ht="47.25" outlineLevel="2" x14ac:dyDescent="0.25">
      <c r="A2092" s="74" t="str">
        <f>"35.2."&amp;ROW(A4)&amp;"."</f>
        <v>35.2.4.</v>
      </c>
      <c r="B2092" s="50" t="s">
        <v>3031</v>
      </c>
      <c r="C2092" s="16" t="s">
        <v>3032</v>
      </c>
      <c r="D2092" s="16" t="s">
        <v>3141</v>
      </c>
      <c r="E2092" s="16" t="s">
        <v>3205</v>
      </c>
      <c r="F2092" s="17"/>
      <c r="G2092" s="11"/>
      <c r="H2092" s="27">
        <v>2</v>
      </c>
      <c r="I2092" s="13"/>
    </row>
    <row r="2093" spans="1:9" ht="47.25" outlineLevel="2" x14ac:dyDescent="0.25">
      <c r="A2093" s="74" t="str">
        <f>"35.2."&amp;ROW(A5)&amp;"."</f>
        <v>35.2.5.</v>
      </c>
      <c r="B2093" s="50" t="s">
        <v>3033</v>
      </c>
      <c r="C2093" s="16" t="s">
        <v>3034</v>
      </c>
      <c r="D2093" s="16" t="s">
        <v>3142</v>
      </c>
      <c r="E2093" s="16" t="s">
        <v>3205</v>
      </c>
      <c r="F2093" s="17"/>
      <c r="G2093" s="11"/>
      <c r="H2093" s="27">
        <v>1</v>
      </c>
      <c r="I2093" s="13"/>
    </row>
    <row r="2094" spans="1:9" ht="47.25" outlineLevel="2" x14ac:dyDescent="0.25">
      <c r="A2094" s="74" t="str">
        <f t="shared" ref="A2094:A2099" si="94">"35.2."&amp;ROW(A8)&amp;"."</f>
        <v>35.2.8.</v>
      </c>
      <c r="B2094" s="50" t="s">
        <v>2394</v>
      </c>
      <c r="C2094" s="16" t="s">
        <v>2395</v>
      </c>
      <c r="D2094" s="16" t="s">
        <v>3141</v>
      </c>
      <c r="E2094" s="16" t="s">
        <v>3205</v>
      </c>
      <c r="F2094" s="17"/>
      <c r="G2094" s="11"/>
      <c r="H2094" s="27">
        <v>1</v>
      </c>
      <c r="I2094" s="13"/>
    </row>
    <row r="2095" spans="1:9" ht="47.25" outlineLevel="2" x14ac:dyDescent="0.25">
      <c r="A2095" s="74" t="str">
        <f t="shared" si="94"/>
        <v>35.2.9.</v>
      </c>
      <c r="B2095" s="50" t="s">
        <v>3035</v>
      </c>
      <c r="C2095" s="16" t="s">
        <v>3036</v>
      </c>
      <c r="D2095" s="16" t="s">
        <v>3141</v>
      </c>
      <c r="E2095" s="16" t="s">
        <v>3205</v>
      </c>
      <c r="F2095" s="17"/>
      <c r="G2095" s="11"/>
      <c r="H2095" s="27">
        <v>1</v>
      </c>
      <c r="I2095" s="13"/>
    </row>
    <row r="2096" spans="1:9" ht="47.25" outlineLevel="2" x14ac:dyDescent="0.25">
      <c r="A2096" s="74" t="str">
        <f t="shared" si="94"/>
        <v>35.2.10.</v>
      </c>
      <c r="B2096" s="50" t="s">
        <v>3037</v>
      </c>
      <c r="C2096" s="16" t="s">
        <v>3038</v>
      </c>
      <c r="D2096" s="16" t="s">
        <v>3141</v>
      </c>
      <c r="E2096" s="16" t="s">
        <v>3205</v>
      </c>
      <c r="F2096" s="17"/>
      <c r="G2096" s="11"/>
      <c r="H2096" s="27">
        <v>1</v>
      </c>
      <c r="I2096" s="13"/>
    </row>
    <row r="2097" spans="1:9" ht="47.25" outlineLevel="2" x14ac:dyDescent="0.25">
      <c r="A2097" s="74" t="str">
        <f t="shared" si="94"/>
        <v>35.2.11.</v>
      </c>
      <c r="B2097" s="50" t="s">
        <v>1877</v>
      </c>
      <c r="C2097" s="16" t="s">
        <v>1878</v>
      </c>
      <c r="D2097" s="16" t="s">
        <v>3141</v>
      </c>
      <c r="E2097" s="16" t="s">
        <v>3205</v>
      </c>
      <c r="F2097" s="17"/>
      <c r="G2097" s="11"/>
      <c r="H2097" s="27">
        <v>1</v>
      </c>
      <c r="I2097" s="13"/>
    </row>
    <row r="2098" spans="1:9" ht="47.25" outlineLevel="2" x14ac:dyDescent="0.25">
      <c r="A2098" s="74" t="str">
        <f t="shared" si="94"/>
        <v>35.2.12.</v>
      </c>
      <c r="B2098" s="50" t="s">
        <v>1996</v>
      </c>
      <c r="C2098" s="16" t="s">
        <v>1997</v>
      </c>
      <c r="D2098" s="16" t="s">
        <v>3141</v>
      </c>
      <c r="E2098" s="16"/>
      <c r="F2098" s="17"/>
      <c r="G2098" s="11"/>
      <c r="H2098" s="27">
        <v>1</v>
      </c>
      <c r="I2098" s="13"/>
    </row>
    <row r="2099" spans="1:9" ht="63" outlineLevel="2" x14ac:dyDescent="0.25">
      <c r="A2099" s="74" t="str">
        <f t="shared" si="94"/>
        <v>35.2.13.</v>
      </c>
      <c r="B2099" s="50" t="s">
        <v>3573</v>
      </c>
      <c r="C2099" s="16" t="s">
        <v>3039</v>
      </c>
      <c r="D2099" s="16" t="s">
        <v>3141</v>
      </c>
      <c r="E2099" s="16" t="s">
        <v>3571</v>
      </c>
      <c r="F2099" s="17"/>
      <c r="G2099" s="11"/>
      <c r="H2099" s="27">
        <v>1</v>
      </c>
      <c r="I2099" s="13"/>
    </row>
    <row r="2100" spans="1:9" s="1" customFormat="1" ht="15.75" x14ac:dyDescent="0.25">
      <c r="A2100" s="65"/>
      <c r="B2100" s="47"/>
      <c r="C2100" s="5"/>
      <c r="D2100" s="5"/>
      <c r="E2100" s="5"/>
      <c r="F2100" s="5"/>
      <c r="G2100" s="11"/>
      <c r="H2100" s="8"/>
      <c r="I2100" s="9"/>
    </row>
    <row r="2101" spans="1:9" ht="15.75" x14ac:dyDescent="0.25">
      <c r="A2101" s="75">
        <v>36</v>
      </c>
      <c r="B2101" s="48" t="s">
        <v>1642</v>
      </c>
      <c r="C2101" s="4"/>
      <c r="D2101" s="4"/>
      <c r="E2101" s="4"/>
      <c r="F2101" s="10">
        <v>13190003.699999999</v>
      </c>
      <c r="G2101" s="10"/>
      <c r="H2101" s="10"/>
      <c r="I2101" s="10"/>
    </row>
    <row r="2102" spans="1:9" ht="15.75" outlineLevel="1" x14ac:dyDescent="0.25">
      <c r="A2102" s="74" t="s">
        <v>3745</v>
      </c>
      <c r="B2102" s="49" t="s">
        <v>104</v>
      </c>
      <c r="C2102" s="14"/>
      <c r="D2102" s="14"/>
      <c r="E2102" s="14"/>
      <c r="F2102" s="15">
        <v>13190003.699999999</v>
      </c>
      <c r="G2102" s="11"/>
      <c r="I2102" s="13"/>
    </row>
    <row r="2103" spans="1:9" ht="31.5" outlineLevel="2" x14ac:dyDescent="0.25">
      <c r="A2103" s="74" t="str">
        <f>"36.1."&amp;ROW(A1)&amp;"."</f>
        <v>36.1.1.</v>
      </c>
      <c r="B2103" s="50" t="s">
        <v>3808</v>
      </c>
      <c r="C2103" s="16">
        <v>8442</v>
      </c>
      <c r="D2103" s="16" t="s">
        <v>3784</v>
      </c>
      <c r="E2103" s="16" t="s">
        <v>3783</v>
      </c>
      <c r="F2103" s="15">
        <v>13190002.699999999</v>
      </c>
      <c r="G2103" s="11"/>
      <c r="H2103" s="27">
        <v>1</v>
      </c>
      <c r="I2103" s="13"/>
    </row>
    <row r="2104" spans="1:9" ht="31.5" outlineLevel="2" x14ac:dyDescent="0.25">
      <c r="A2104" s="74" t="str">
        <f>"36.1."&amp;ROW(A2)&amp;"."</f>
        <v>36.1.2.</v>
      </c>
      <c r="B2104" s="50" t="s">
        <v>3807</v>
      </c>
      <c r="C2104" s="16">
        <v>8443</v>
      </c>
      <c r="D2104" s="16" t="s">
        <v>3784</v>
      </c>
      <c r="E2104" s="16" t="s">
        <v>3783</v>
      </c>
      <c r="F2104" s="19"/>
      <c r="G2104" s="11"/>
      <c r="H2104" s="27">
        <v>1</v>
      </c>
      <c r="I2104" s="13"/>
    </row>
    <row r="2105" spans="1:9" ht="31.5" outlineLevel="1" x14ac:dyDescent="0.25">
      <c r="A2105" s="74" t="s">
        <v>3746</v>
      </c>
      <c r="B2105" s="49" t="s">
        <v>3082</v>
      </c>
      <c r="C2105" s="14"/>
      <c r="D2105" s="14"/>
      <c r="E2105" s="14"/>
      <c r="F2105" s="14"/>
      <c r="G2105" s="11"/>
      <c r="I2105" s="13"/>
    </row>
    <row r="2106" spans="1:9" ht="47.25" outlineLevel="2" x14ac:dyDescent="0.25">
      <c r="A2106" s="74" t="str">
        <f>"36.2."&amp;ROW(A1)&amp;"."</f>
        <v>36.2.1.</v>
      </c>
      <c r="B2106" s="50" t="s">
        <v>1877</v>
      </c>
      <c r="C2106" s="16" t="s">
        <v>1878</v>
      </c>
      <c r="D2106" s="16" t="s">
        <v>3143</v>
      </c>
      <c r="E2106" s="16" t="s">
        <v>3205</v>
      </c>
      <c r="F2106" s="19"/>
      <c r="G2106" s="11"/>
      <c r="H2106" s="27">
        <v>1</v>
      </c>
      <c r="I2106" s="13"/>
    </row>
    <row r="2107" spans="1:9" ht="47.25" outlineLevel="2" x14ac:dyDescent="0.25">
      <c r="A2107" s="74" t="str">
        <f>"36.2."&amp;ROW(A2)&amp;"."</f>
        <v>36.2.2.</v>
      </c>
      <c r="B2107" s="50" t="s">
        <v>1996</v>
      </c>
      <c r="C2107" s="16" t="s">
        <v>1997</v>
      </c>
      <c r="D2107" s="16" t="s">
        <v>3143</v>
      </c>
      <c r="E2107" s="16"/>
      <c r="F2107" s="19"/>
      <c r="G2107" s="11"/>
      <c r="H2107" s="27">
        <v>1</v>
      </c>
      <c r="I2107" s="13"/>
    </row>
    <row r="2108" spans="1:9" s="1" customFormat="1" ht="15.75" x14ac:dyDescent="0.25">
      <c r="A2108" s="65"/>
      <c r="B2108" s="47"/>
      <c r="C2108" s="5"/>
      <c r="D2108" s="5"/>
      <c r="E2108" s="5"/>
      <c r="F2108" s="5"/>
      <c r="G2108" s="11"/>
      <c r="H2108" s="8"/>
      <c r="I2108" s="9"/>
    </row>
    <row r="2109" spans="1:9" ht="15.75" x14ac:dyDescent="0.25">
      <c r="A2109" s="75">
        <v>37</v>
      </c>
      <c r="B2109" s="48" t="s">
        <v>1643</v>
      </c>
      <c r="C2109" s="4"/>
      <c r="D2109" s="4"/>
      <c r="E2109" s="4"/>
      <c r="F2109" s="10">
        <v>133535.54999999999</v>
      </c>
      <c r="G2109" s="10"/>
      <c r="H2109" s="10"/>
      <c r="I2109" s="10"/>
    </row>
    <row r="2110" spans="1:9" ht="15.75" outlineLevel="1" x14ac:dyDescent="0.25">
      <c r="A2110" s="74" t="s">
        <v>3747</v>
      </c>
      <c r="B2110" s="49" t="s">
        <v>104</v>
      </c>
      <c r="C2110" s="14"/>
      <c r="D2110" s="14"/>
      <c r="E2110" s="14"/>
      <c r="F2110" s="15">
        <v>133535.54999999999</v>
      </c>
      <c r="G2110" s="11"/>
      <c r="I2110" s="13"/>
    </row>
    <row r="2111" spans="1:9" ht="47.25" outlineLevel="2" x14ac:dyDescent="0.25">
      <c r="A2111" s="74" t="str">
        <f>"37.1."&amp;ROW(A1)&amp;"."</f>
        <v>37.1.1.</v>
      </c>
      <c r="B2111" s="50" t="s">
        <v>1644</v>
      </c>
      <c r="C2111" s="32">
        <v>84</v>
      </c>
      <c r="D2111" s="16" t="s">
        <v>3144</v>
      </c>
      <c r="E2111" s="16"/>
      <c r="F2111" s="19"/>
      <c r="G2111" s="73" t="s">
        <v>1645</v>
      </c>
      <c r="H2111" s="27">
        <v>1</v>
      </c>
      <c r="I2111" s="13"/>
    </row>
    <row r="2112" spans="1:9" ht="47.25" outlineLevel="2" x14ac:dyDescent="0.25">
      <c r="A2112" s="74" t="str">
        <f>"37.1."&amp;ROW(A2)&amp;"."</f>
        <v>37.1.2.</v>
      </c>
      <c r="B2112" s="50" t="s">
        <v>1646</v>
      </c>
      <c r="C2112" s="16" t="s">
        <v>1647</v>
      </c>
      <c r="D2112" s="16" t="s">
        <v>3144</v>
      </c>
      <c r="E2112" s="16"/>
      <c r="F2112" s="17">
        <v>133535.54999999999</v>
      </c>
      <c r="G2112" s="73" t="s">
        <v>1648</v>
      </c>
      <c r="H2112" s="27">
        <v>1</v>
      </c>
      <c r="I2112" s="13"/>
    </row>
    <row r="2113" spans="1:9" ht="31.5" outlineLevel="1" x14ac:dyDescent="0.25">
      <c r="A2113" s="74" t="s">
        <v>3748</v>
      </c>
      <c r="B2113" s="49" t="s">
        <v>3082</v>
      </c>
      <c r="C2113" s="16"/>
      <c r="D2113" s="16"/>
      <c r="E2113" s="14"/>
      <c r="F2113" s="17"/>
      <c r="G2113" s="16"/>
      <c r="I2113" s="13"/>
    </row>
    <row r="2114" spans="1:9" ht="15.75" outlineLevel="2" x14ac:dyDescent="0.25">
      <c r="A2114" s="65"/>
      <c r="B2114" s="50"/>
      <c r="C2114" s="16"/>
      <c r="D2114" s="16"/>
      <c r="E2114" s="16"/>
      <c r="F2114" s="17"/>
      <c r="G2114" s="33"/>
      <c r="I2114" s="13"/>
    </row>
    <row r="2115" spans="1:9" s="1" customFormat="1" ht="15.75" x14ac:dyDescent="0.25">
      <c r="A2115" s="65"/>
      <c r="B2115" s="47"/>
      <c r="C2115" s="5"/>
      <c r="D2115" s="5"/>
      <c r="E2115" s="5"/>
      <c r="F2115" s="5"/>
      <c r="G2115" s="11"/>
      <c r="H2115" s="8"/>
      <c r="I2115" s="9"/>
    </row>
    <row r="2116" spans="1:9" ht="15.75" x14ac:dyDescent="0.25">
      <c r="A2116" s="75">
        <v>38</v>
      </c>
      <c r="B2116" s="48" t="s">
        <v>1649</v>
      </c>
      <c r="C2116" s="4"/>
      <c r="D2116" s="4"/>
      <c r="E2116" s="4"/>
      <c r="F2116" s="10">
        <v>5074967.97</v>
      </c>
      <c r="G2116" s="10"/>
      <c r="H2116" s="10"/>
      <c r="I2116" s="10"/>
    </row>
    <row r="2117" spans="1:9" ht="15.75" outlineLevel="1" x14ac:dyDescent="0.25">
      <c r="A2117" s="74" t="s">
        <v>3749</v>
      </c>
      <c r="B2117" s="49" t="s">
        <v>7</v>
      </c>
      <c r="C2117" s="14"/>
      <c r="D2117" s="14"/>
      <c r="E2117" s="14"/>
      <c r="F2117" s="15">
        <v>67796.63</v>
      </c>
      <c r="G2117" s="11"/>
      <c r="I2117" s="13"/>
    </row>
    <row r="2118" spans="1:9" ht="47.25" outlineLevel="2" x14ac:dyDescent="0.25">
      <c r="A2118" s="74" t="str">
        <f>"38.1."&amp;ROW(A1)&amp;"."</f>
        <v>38.1.1.</v>
      </c>
      <c r="B2118" s="50" t="s">
        <v>1650</v>
      </c>
      <c r="C2118" s="16" t="s">
        <v>1651</v>
      </c>
      <c r="D2118" s="16" t="s">
        <v>3093</v>
      </c>
      <c r="E2118" s="16"/>
      <c r="F2118" s="17">
        <v>67796.63</v>
      </c>
      <c r="G2118" s="11"/>
      <c r="H2118" s="27">
        <v>1</v>
      </c>
      <c r="I2118" s="13"/>
    </row>
    <row r="2119" spans="1:9" ht="47.25" outlineLevel="2" x14ac:dyDescent="0.25">
      <c r="A2119" s="74" t="str">
        <f>"38.1."&amp;ROW(A2)&amp;"."</f>
        <v>38.1.2.</v>
      </c>
      <c r="B2119" s="50" t="s">
        <v>1652</v>
      </c>
      <c r="C2119" s="16" t="s">
        <v>1653</v>
      </c>
      <c r="D2119" s="16" t="s">
        <v>3093</v>
      </c>
      <c r="E2119" s="16"/>
      <c r="F2119" s="19"/>
      <c r="G2119" s="11"/>
      <c r="H2119" s="27">
        <v>1</v>
      </c>
      <c r="I2119" s="13"/>
    </row>
    <row r="2120" spans="1:9" ht="15.75" outlineLevel="1" x14ac:dyDescent="0.25">
      <c r="A2120" s="74" t="s">
        <v>3750</v>
      </c>
      <c r="B2120" s="49" t="s">
        <v>104</v>
      </c>
      <c r="C2120" s="14"/>
      <c r="D2120" s="14"/>
      <c r="E2120" s="14"/>
      <c r="F2120" s="15">
        <v>5007171.34</v>
      </c>
      <c r="G2120" s="11"/>
      <c r="I2120" s="13"/>
    </row>
    <row r="2121" spans="1:9" ht="31.5" outlineLevel="2" x14ac:dyDescent="0.25">
      <c r="A2121" s="74" t="str">
        <f>"38.2."&amp;ROW(A1)&amp;"."</f>
        <v>38.2.1.</v>
      </c>
      <c r="B2121" s="50" t="s">
        <v>3805</v>
      </c>
      <c r="C2121" s="16">
        <v>8447</v>
      </c>
      <c r="D2121" s="16" t="s">
        <v>3784</v>
      </c>
      <c r="E2121" s="16" t="s">
        <v>3783</v>
      </c>
      <c r="F2121" s="15">
        <v>5007171.34</v>
      </c>
      <c r="G2121" s="11"/>
      <c r="H2121" s="27">
        <v>1</v>
      </c>
      <c r="I2121" s="13"/>
    </row>
    <row r="2122" spans="1:9" ht="31.5" outlineLevel="2" x14ac:dyDescent="0.25">
      <c r="A2122" s="74" t="str">
        <f>"38.2."&amp;ROW(A2)&amp;"."</f>
        <v>38.2.2.</v>
      </c>
      <c r="B2122" s="50" t="s">
        <v>3806</v>
      </c>
      <c r="C2122" s="16">
        <v>8448</v>
      </c>
      <c r="D2122" s="16" t="s">
        <v>3784</v>
      </c>
      <c r="E2122" s="16" t="s">
        <v>3783</v>
      </c>
      <c r="F2122" s="19"/>
      <c r="G2122" s="11"/>
      <c r="H2122" s="27">
        <v>1</v>
      </c>
      <c r="I2122" s="13"/>
    </row>
    <row r="2123" spans="1:9" ht="47.25" outlineLevel="2" x14ac:dyDescent="0.25">
      <c r="A2123" s="74" t="str">
        <f>"38.2."&amp;ROW(A3)&amp;"."</f>
        <v>38.2.3.</v>
      </c>
      <c r="B2123" s="50" t="s">
        <v>3776</v>
      </c>
      <c r="C2123" s="16">
        <v>6907</v>
      </c>
      <c r="D2123" s="16" t="s">
        <v>3775</v>
      </c>
      <c r="E2123" s="16" t="s">
        <v>3790</v>
      </c>
      <c r="F2123" s="19"/>
      <c r="G2123" s="11"/>
      <c r="H2123" s="27">
        <v>1</v>
      </c>
      <c r="I2123" s="13"/>
    </row>
    <row r="2124" spans="1:9" ht="31.5" outlineLevel="1" x14ac:dyDescent="0.25">
      <c r="A2124" s="74" t="s">
        <v>3751</v>
      </c>
      <c r="B2124" s="49" t="s">
        <v>3082</v>
      </c>
      <c r="C2124" s="14"/>
      <c r="D2124" s="14"/>
      <c r="E2124" s="14"/>
      <c r="F2124" s="14"/>
      <c r="G2124" s="11"/>
      <c r="I2124" s="13"/>
    </row>
    <row r="2125" spans="1:9" ht="47.25" outlineLevel="2" x14ac:dyDescent="0.25">
      <c r="A2125" s="74" t="str">
        <f>"38.3."&amp;ROW(A1)&amp;"."</f>
        <v>38.3.1.</v>
      </c>
      <c r="B2125" s="50" t="s">
        <v>2754</v>
      </c>
      <c r="C2125" s="16" t="s">
        <v>2755</v>
      </c>
      <c r="D2125" s="16" t="s">
        <v>3145</v>
      </c>
      <c r="E2125" s="16"/>
      <c r="F2125" s="17"/>
      <c r="G2125" s="11"/>
      <c r="H2125" s="17">
        <v>2</v>
      </c>
      <c r="I2125" s="13"/>
    </row>
    <row r="2126" spans="1:9" ht="47.25" outlineLevel="2" x14ac:dyDescent="0.25">
      <c r="A2126" s="74" t="str">
        <f>"38.3."&amp;ROW(A2)&amp;"."</f>
        <v>38.3.2.</v>
      </c>
      <c r="B2126" s="50" t="s">
        <v>3007</v>
      </c>
      <c r="C2126" s="16" t="s">
        <v>3008</v>
      </c>
      <c r="D2126" s="16" t="s">
        <v>3145</v>
      </c>
      <c r="E2126" s="16"/>
      <c r="F2126" s="17"/>
      <c r="G2126" s="11"/>
      <c r="H2126" s="17">
        <v>1</v>
      </c>
      <c r="I2126" s="13"/>
    </row>
    <row r="2127" spans="1:9" s="1" customFormat="1" ht="15.75" x14ac:dyDescent="0.25">
      <c r="A2127" s="65"/>
      <c r="B2127" s="47"/>
      <c r="C2127" s="5"/>
      <c r="D2127" s="5"/>
      <c r="E2127" s="5"/>
      <c r="F2127" s="5"/>
      <c r="G2127" s="11"/>
      <c r="H2127" s="8"/>
      <c r="I2127" s="9"/>
    </row>
    <row r="2128" spans="1:9" ht="15.75" x14ac:dyDescent="0.25">
      <c r="A2128" s="75">
        <v>39</v>
      </c>
      <c r="B2128" s="48" t="s">
        <v>1654</v>
      </c>
      <c r="C2128" s="4"/>
      <c r="D2128" s="4"/>
      <c r="E2128" s="4"/>
      <c r="F2128" s="10">
        <v>4876995.62</v>
      </c>
      <c r="G2128" s="10"/>
      <c r="H2128" s="10"/>
      <c r="I2128" s="10"/>
    </row>
    <row r="2129" spans="1:9" ht="15.75" outlineLevel="1" x14ac:dyDescent="0.25">
      <c r="A2129" s="74" t="s">
        <v>3752</v>
      </c>
      <c r="B2129" s="49" t="s">
        <v>3</v>
      </c>
      <c r="C2129" s="14"/>
      <c r="D2129" s="14"/>
      <c r="E2129" s="14"/>
      <c r="F2129" s="15">
        <v>153891.14000000001</v>
      </c>
      <c r="G2129" s="11"/>
      <c r="I2129" s="13"/>
    </row>
    <row r="2130" spans="1:9" ht="47.25" outlineLevel="2" x14ac:dyDescent="0.25">
      <c r="A2130" s="74" t="str">
        <f>"39.1."&amp;ROW(A1)&amp;"."</f>
        <v>39.1.1.</v>
      </c>
      <c r="B2130" s="50" t="s">
        <v>1655</v>
      </c>
      <c r="C2130" s="16" t="s">
        <v>1656</v>
      </c>
      <c r="D2130" s="16" t="s">
        <v>3146</v>
      </c>
      <c r="E2130" s="16"/>
      <c r="F2130" s="17">
        <v>153891.14000000001</v>
      </c>
      <c r="G2130" s="11"/>
      <c r="H2130" s="17">
        <v>1</v>
      </c>
      <c r="I2130" s="13"/>
    </row>
    <row r="2131" spans="1:9" ht="15.75" outlineLevel="1" x14ac:dyDescent="0.25">
      <c r="A2131" s="74" t="s">
        <v>3753</v>
      </c>
      <c r="B2131" s="49" t="s">
        <v>7</v>
      </c>
      <c r="C2131" s="14"/>
      <c r="D2131" s="14"/>
      <c r="E2131" s="14"/>
      <c r="F2131" s="18"/>
      <c r="G2131" s="11"/>
      <c r="I2131" s="13"/>
    </row>
    <row r="2132" spans="1:9" ht="47.25" outlineLevel="2" x14ac:dyDescent="0.25">
      <c r="A2132" s="74" t="str">
        <f>"39.2."&amp;ROW(A1)&amp;"."</f>
        <v>39.2.1.</v>
      </c>
      <c r="B2132" s="50" t="s">
        <v>1657</v>
      </c>
      <c r="C2132" s="16" t="s">
        <v>1658</v>
      </c>
      <c r="D2132" s="16" t="s">
        <v>3146</v>
      </c>
      <c r="E2132" s="16"/>
      <c r="F2132" s="19"/>
      <c r="G2132" s="11"/>
      <c r="H2132" s="17">
        <v>1</v>
      </c>
      <c r="I2132" s="13"/>
    </row>
    <row r="2133" spans="1:9" ht="15.75" outlineLevel="1" x14ac:dyDescent="0.25">
      <c r="A2133" s="74" t="s">
        <v>3754</v>
      </c>
      <c r="B2133" s="49" t="s">
        <v>104</v>
      </c>
      <c r="C2133" s="14"/>
      <c r="D2133" s="14"/>
      <c r="E2133" s="14"/>
      <c r="F2133" s="15">
        <v>4723104.4800000004</v>
      </c>
      <c r="G2133" s="11"/>
      <c r="I2133" s="13"/>
    </row>
    <row r="2134" spans="1:9" ht="31.5" outlineLevel="2" x14ac:dyDescent="0.25">
      <c r="A2134" s="74" t="str">
        <f>"39.3."&amp;ROW(A1)&amp;"."</f>
        <v>39.3.1.</v>
      </c>
      <c r="B2134" s="50" t="s">
        <v>3801</v>
      </c>
      <c r="C2134" s="16">
        <v>8444</v>
      </c>
      <c r="D2134" s="16" t="s">
        <v>3784</v>
      </c>
      <c r="E2134" s="16" t="s">
        <v>3783</v>
      </c>
      <c r="F2134" s="17"/>
      <c r="G2134" s="11"/>
      <c r="H2134" s="17">
        <v>1</v>
      </c>
      <c r="I2134" s="13"/>
    </row>
    <row r="2135" spans="1:9" ht="31.5" outlineLevel="2" x14ac:dyDescent="0.25">
      <c r="A2135" s="74" t="str">
        <f>"39.3."&amp;ROW(A2)&amp;"."</f>
        <v>39.3.2.</v>
      </c>
      <c r="B2135" s="50" t="s">
        <v>3802</v>
      </c>
      <c r="C2135" s="16">
        <v>8445</v>
      </c>
      <c r="D2135" s="16" t="s">
        <v>3784</v>
      </c>
      <c r="E2135" s="16" t="s">
        <v>3783</v>
      </c>
      <c r="F2135" s="19"/>
      <c r="G2135" s="11"/>
      <c r="H2135" s="17">
        <v>1</v>
      </c>
      <c r="I2135" s="13"/>
    </row>
    <row r="2136" spans="1:9" ht="31.5" outlineLevel="2" x14ac:dyDescent="0.25">
      <c r="A2136" s="74" t="str">
        <f>"39.3."&amp;ROW(A3)&amp;"."</f>
        <v>39.3.3.</v>
      </c>
      <c r="B2136" s="51" t="s">
        <v>3055</v>
      </c>
      <c r="C2136" s="21">
        <v>7012</v>
      </c>
      <c r="D2136" s="16" t="s">
        <v>3784</v>
      </c>
      <c r="E2136" s="16" t="s">
        <v>3783</v>
      </c>
      <c r="F2136" s="19"/>
      <c r="G2136" s="11"/>
      <c r="H2136" s="17">
        <v>1</v>
      </c>
      <c r="I2136" s="13"/>
    </row>
    <row r="2137" spans="1:9" ht="31.5" outlineLevel="2" x14ac:dyDescent="0.25">
      <c r="A2137" s="74" t="str">
        <f>"39.3."&amp;ROW(A4)&amp;"."</f>
        <v>39.3.4.</v>
      </c>
      <c r="B2137" s="53" t="s">
        <v>3056</v>
      </c>
      <c r="C2137" s="21">
        <v>7037</v>
      </c>
      <c r="D2137" s="16" t="s">
        <v>3784</v>
      </c>
      <c r="E2137" s="16" t="s">
        <v>3783</v>
      </c>
      <c r="F2137" s="19"/>
      <c r="G2137" s="11"/>
      <c r="H2137" s="17">
        <v>1</v>
      </c>
      <c r="I2137" s="13"/>
    </row>
    <row r="2138" spans="1:9" ht="31.5" outlineLevel="2" x14ac:dyDescent="0.25">
      <c r="A2138" s="74" t="str">
        <f>"39.3."&amp;ROW(A5)&amp;"."</f>
        <v>39.3.5.</v>
      </c>
      <c r="B2138" s="53" t="s">
        <v>3057</v>
      </c>
      <c r="C2138" s="21">
        <v>7038</v>
      </c>
      <c r="D2138" s="16" t="s">
        <v>3784</v>
      </c>
      <c r="E2138" s="16" t="s">
        <v>3783</v>
      </c>
      <c r="F2138" s="19"/>
      <c r="G2138" s="11"/>
      <c r="H2138" s="17">
        <v>1</v>
      </c>
      <c r="I2138" s="13"/>
    </row>
    <row r="2139" spans="1:9" ht="31.5" outlineLevel="2" x14ac:dyDescent="0.25">
      <c r="A2139" s="74" t="str">
        <f t="shared" ref="A2139" si="95">"39.3."&amp;ROW(A8)&amp;"."</f>
        <v>39.3.8.</v>
      </c>
      <c r="B2139" s="53" t="s">
        <v>3058</v>
      </c>
      <c r="C2139" s="21">
        <v>7039</v>
      </c>
      <c r="D2139" s="16" t="s">
        <v>3784</v>
      </c>
      <c r="E2139" s="16" t="s">
        <v>3783</v>
      </c>
      <c r="F2139" s="19"/>
      <c r="G2139" s="11"/>
      <c r="H2139" s="17">
        <v>1</v>
      </c>
      <c r="I2139" s="13"/>
    </row>
    <row r="2140" spans="1:9" s="1" customFormat="1" ht="15.75" x14ac:dyDescent="0.25">
      <c r="A2140" s="65"/>
      <c r="B2140" s="47"/>
      <c r="C2140" s="5"/>
      <c r="D2140" s="5"/>
      <c r="E2140" s="5"/>
      <c r="F2140" s="5"/>
      <c r="G2140" s="11"/>
      <c r="H2140" s="8"/>
      <c r="I2140" s="9"/>
    </row>
    <row r="2141" spans="1:9" ht="15.75" x14ac:dyDescent="0.25">
      <c r="A2141" s="75">
        <v>40</v>
      </c>
      <c r="B2141" s="48" t="s">
        <v>1659</v>
      </c>
      <c r="C2141" s="4"/>
      <c r="D2141" s="4"/>
      <c r="E2141" s="4"/>
      <c r="F2141" s="10">
        <v>228740.86</v>
      </c>
      <c r="G2141" s="10"/>
      <c r="H2141" s="10"/>
      <c r="I2141" s="10"/>
    </row>
    <row r="2142" spans="1:9" ht="15.75" outlineLevel="1" x14ac:dyDescent="0.25">
      <c r="A2142" s="74" t="s">
        <v>3755</v>
      </c>
      <c r="B2142" s="49" t="s">
        <v>104</v>
      </c>
      <c r="C2142" s="14"/>
      <c r="D2142" s="14"/>
      <c r="E2142" s="14"/>
      <c r="F2142" s="15">
        <v>228740.86</v>
      </c>
      <c r="G2142" s="11"/>
      <c r="I2142" s="13"/>
    </row>
    <row r="2143" spans="1:9" ht="31.5" outlineLevel="2" x14ac:dyDescent="0.25">
      <c r="A2143" s="74" t="str">
        <f>"40.1."&amp;ROW(A1)&amp;"."</f>
        <v>40.1.1.</v>
      </c>
      <c r="B2143" s="50" t="s">
        <v>3800</v>
      </c>
      <c r="C2143" s="16">
        <v>8455</v>
      </c>
      <c r="D2143" s="16" t="s">
        <v>3784</v>
      </c>
      <c r="E2143" s="16" t="s">
        <v>3783</v>
      </c>
      <c r="F2143" s="17"/>
      <c r="G2143" s="11"/>
      <c r="H2143" s="17">
        <v>1</v>
      </c>
      <c r="I2143" s="13"/>
    </row>
    <row r="2144" spans="1:9" ht="31.5" outlineLevel="2" x14ac:dyDescent="0.25">
      <c r="A2144" s="74" t="str">
        <f>"40.1."&amp;ROW(A2)&amp;"."</f>
        <v>40.1.2.</v>
      </c>
      <c r="B2144" s="50" t="s">
        <v>3799</v>
      </c>
      <c r="C2144" s="16">
        <v>8456</v>
      </c>
      <c r="D2144" s="16" t="s">
        <v>3784</v>
      </c>
      <c r="E2144" s="16" t="s">
        <v>3783</v>
      </c>
      <c r="F2144" s="19"/>
      <c r="G2144" s="11"/>
      <c r="H2144" s="17">
        <v>1</v>
      </c>
      <c r="I2144" s="13"/>
    </row>
    <row r="2145" spans="1:9" ht="31.5" outlineLevel="1" x14ac:dyDescent="0.25">
      <c r="A2145" s="74" t="s">
        <v>3756</v>
      </c>
      <c r="B2145" s="49" t="s">
        <v>3082</v>
      </c>
      <c r="C2145" s="14"/>
      <c r="D2145" s="14"/>
      <c r="E2145" s="14"/>
      <c r="F2145" s="14"/>
      <c r="G2145" s="11"/>
      <c r="I2145" s="13"/>
    </row>
    <row r="2146" spans="1:9" ht="47.25" outlineLevel="2" x14ac:dyDescent="0.25">
      <c r="A2146" s="74" t="str">
        <f>"40.2."&amp;ROW(A1)&amp;"."</f>
        <v>40.2.1.</v>
      </c>
      <c r="B2146" s="50" t="s">
        <v>2977</v>
      </c>
      <c r="C2146" s="16" t="s">
        <v>2978</v>
      </c>
      <c r="D2146" s="16" t="s">
        <v>3147</v>
      </c>
      <c r="E2146" s="16"/>
      <c r="F2146" s="19"/>
      <c r="G2146" s="11"/>
      <c r="H2146" s="17">
        <v>1</v>
      </c>
      <c r="I2146" s="13"/>
    </row>
    <row r="2147" spans="1:9" s="1" customFormat="1" ht="15.75" x14ac:dyDescent="0.25">
      <c r="A2147" s="65"/>
      <c r="B2147" s="47"/>
      <c r="C2147" s="5"/>
      <c r="D2147" s="5"/>
      <c r="E2147" s="5"/>
      <c r="F2147" s="5"/>
      <c r="G2147" s="11"/>
      <c r="H2147" s="8"/>
      <c r="I2147" s="9"/>
    </row>
    <row r="2148" spans="1:9" ht="15.75" x14ac:dyDescent="0.25">
      <c r="A2148" s="75">
        <v>41</v>
      </c>
      <c r="B2148" s="48" t="s">
        <v>3047</v>
      </c>
      <c r="C2148" s="4"/>
      <c r="D2148" s="4"/>
      <c r="E2148" s="4"/>
      <c r="F2148" s="10">
        <v>756293.48</v>
      </c>
      <c r="G2148" s="10"/>
      <c r="H2148" s="10"/>
      <c r="I2148" s="10"/>
    </row>
    <row r="2149" spans="1:9" ht="15.75" outlineLevel="1" x14ac:dyDescent="0.25">
      <c r="A2149" s="74" t="s">
        <v>3757</v>
      </c>
      <c r="B2149" s="49" t="s">
        <v>3</v>
      </c>
      <c r="C2149" s="14"/>
      <c r="D2149" s="14"/>
      <c r="E2149" s="14"/>
      <c r="F2149" s="15">
        <v>570247.61</v>
      </c>
      <c r="G2149" s="11"/>
      <c r="I2149" s="13"/>
    </row>
    <row r="2150" spans="1:9" ht="47.25" outlineLevel="2" x14ac:dyDescent="0.25">
      <c r="A2150" s="74" t="str">
        <f>"41.1."&amp;ROW(A1)&amp;"."</f>
        <v>41.1.1.</v>
      </c>
      <c r="B2150" s="50" t="s">
        <v>1660</v>
      </c>
      <c r="C2150" s="16" t="s">
        <v>1661</v>
      </c>
      <c r="D2150" s="16" t="s">
        <v>3148</v>
      </c>
      <c r="E2150" s="16"/>
      <c r="F2150" s="17">
        <v>570247.61</v>
      </c>
      <c r="G2150" s="11"/>
      <c r="H2150" s="17">
        <v>1</v>
      </c>
      <c r="I2150" s="13"/>
    </row>
    <row r="2151" spans="1:9" ht="15.75" outlineLevel="1" x14ac:dyDescent="0.25">
      <c r="A2151" s="74" t="s">
        <v>3758</v>
      </c>
      <c r="B2151" s="49" t="s">
        <v>7</v>
      </c>
      <c r="C2151" s="14"/>
      <c r="D2151" s="14"/>
      <c r="E2151" s="14"/>
      <c r="F2151" s="18"/>
      <c r="G2151" s="11"/>
      <c r="I2151" s="13"/>
    </row>
    <row r="2152" spans="1:9" ht="47.25" outlineLevel="2" x14ac:dyDescent="0.25">
      <c r="A2152" s="74" t="str">
        <f>"41.2."&amp;ROW(A1)&amp;"."</f>
        <v>41.2.1.</v>
      </c>
      <c r="B2152" s="50" t="s">
        <v>3574</v>
      </c>
      <c r="C2152" s="16" t="s">
        <v>1662</v>
      </c>
      <c r="D2152" s="16" t="s">
        <v>3148</v>
      </c>
      <c r="E2152" s="16"/>
      <c r="F2152" s="19"/>
      <c r="G2152" s="11"/>
      <c r="H2152" s="17">
        <v>1</v>
      </c>
      <c r="I2152" s="13"/>
    </row>
    <row r="2153" spans="1:9" ht="47.25" outlineLevel="2" x14ac:dyDescent="0.25">
      <c r="A2153" s="74" t="str">
        <f>"41.2."&amp;ROW(A2)&amp;"."</f>
        <v>41.2.2.</v>
      </c>
      <c r="B2153" s="50" t="s">
        <v>1663</v>
      </c>
      <c r="C2153" s="16" t="s">
        <v>1664</v>
      </c>
      <c r="D2153" s="16" t="s">
        <v>3097</v>
      </c>
      <c r="E2153" s="16"/>
      <c r="F2153" s="19"/>
      <c r="G2153" s="11"/>
      <c r="H2153" s="17">
        <v>1</v>
      </c>
      <c r="I2153" s="13"/>
    </row>
    <row r="2154" spans="1:9" ht="15.75" outlineLevel="1" x14ac:dyDescent="0.25">
      <c r="A2154" s="74" t="s">
        <v>3759</v>
      </c>
      <c r="B2154" s="49" t="s">
        <v>104</v>
      </c>
      <c r="C2154" s="14"/>
      <c r="D2154" s="14"/>
      <c r="E2154" s="14"/>
      <c r="F2154" s="15">
        <v>186045.87</v>
      </c>
      <c r="G2154" s="11"/>
      <c r="I2154" s="13"/>
    </row>
    <row r="2155" spans="1:9" ht="31.5" outlineLevel="2" x14ac:dyDescent="0.25">
      <c r="A2155" s="74" t="str">
        <f>"41.3."&amp;ROW(A1)&amp;"."</f>
        <v>41.3.1.</v>
      </c>
      <c r="B2155" s="50" t="s">
        <v>3798</v>
      </c>
      <c r="C2155" s="16">
        <v>8449</v>
      </c>
      <c r="D2155" s="16" t="s">
        <v>3784</v>
      </c>
      <c r="E2155" s="16" t="s">
        <v>3783</v>
      </c>
      <c r="F2155" s="17"/>
      <c r="G2155" s="11"/>
      <c r="H2155" s="17">
        <v>1</v>
      </c>
      <c r="I2155" s="13"/>
    </row>
    <row r="2156" spans="1:9" ht="31.5" outlineLevel="2" x14ac:dyDescent="0.25">
      <c r="A2156" s="74" t="str">
        <f t="shared" ref="A2156:A2159" si="96">"41.3."&amp;ROW(A2)&amp;"."</f>
        <v>41.3.2.</v>
      </c>
      <c r="B2156" s="50" t="s">
        <v>3049</v>
      </c>
      <c r="C2156" s="16">
        <v>8450</v>
      </c>
      <c r="D2156" s="16" t="s">
        <v>3784</v>
      </c>
      <c r="E2156" s="16" t="s">
        <v>3791</v>
      </c>
      <c r="F2156" s="19"/>
      <c r="G2156" s="11"/>
      <c r="H2156" s="17">
        <v>1</v>
      </c>
      <c r="I2156" s="13"/>
    </row>
    <row r="2157" spans="1:9" ht="43.5" customHeight="1" outlineLevel="2" x14ac:dyDescent="0.25">
      <c r="A2157" s="74" t="str">
        <f t="shared" si="96"/>
        <v>41.3.3.</v>
      </c>
      <c r="B2157" s="50" t="s">
        <v>3050</v>
      </c>
      <c r="C2157" s="16">
        <v>8457</v>
      </c>
      <c r="D2157" s="16" t="s">
        <v>3784</v>
      </c>
      <c r="E2157" s="16" t="s">
        <v>3791</v>
      </c>
      <c r="F2157" s="19"/>
      <c r="G2157" s="11"/>
      <c r="H2157" s="17">
        <v>1</v>
      </c>
      <c r="I2157" s="13"/>
    </row>
    <row r="2158" spans="1:9" ht="31.5" outlineLevel="2" x14ac:dyDescent="0.25">
      <c r="A2158" s="74" t="str">
        <f t="shared" si="96"/>
        <v>41.3.4.</v>
      </c>
      <c r="B2158" s="50" t="s">
        <v>3051</v>
      </c>
      <c r="C2158" s="16">
        <v>8458</v>
      </c>
      <c r="D2158" s="16" t="s">
        <v>3784</v>
      </c>
      <c r="E2158" s="16" t="s">
        <v>3791</v>
      </c>
      <c r="F2158" s="19"/>
      <c r="G2158" s="11"/>
      <c r="H2158" s="17">
        <v>1</v>
      </c>
      <c r="I2158" s="13"/>
    </row>
    <row r="2159" spans="1:9" ht="31.5" outlineLevel="2" x14ac:dyDescent="0.25">
      <c r="A2159" s="74" t="str">
        <f t="shared" si="96"/>
        <v>41.3.5.</v>
      </c>
      <c r="B2159" s="50" t="s">
        <v>3052</v>
      </c>
      <c r="C2159" s="16">
        <v>8459</v>
      </c>
      <c r="D2159" s="16" t="s">
        <v>3784</v>
      </c>
      <c r="E2159" s="16" t="s">
        <v>3791</v>
      </c>
      <c r="F2159" s="19"/>
      <c r="G2159" s="11"/>
      <c r="H2159" s="17">
        <v>1</v>
      </c>
      <c r="I2159" s="13"/>
    </row>
    <row r="2160" spans="1:9" ht="31.5" outlineLevel="1" x14ac:dyDescent="0.25">
      <c r="A2160" s="74" t="s">
        <v>3760</v>
      </c>
      <c r="B2160" s="49" t="s">
        <v>3082</v>
      </c>
      <c r="C2160" s="14"/>
      <c r="D2160" s="14"/>
      <c r="E2160" s="14"/>
      <c r="F2160" s="14"/>
      <c r="G2160" s="11"/>
      <c r="I2160" s="13"/>
    </row>
    <row r="2161" spans="1:9" s="1" customFormat="1" ht="15.75" x14ac:dyDescent="0.25">
      <c r="A2161" s="65"/>
      <c r="B2161" s="47"/>
      <c r="C2161" s="5"/>
      <c r="D2161" s="5"/>
      <c r="E2161" s="5"/>
      <c r="F2161" s="5"/>
      <c r="G2161" s="11"/>
      <c r="H2161" s="8"/>
      <c r="I2161" s="9"/>
    </row>
    <row r="2162" spans="1:9" ht="15.75" x14ac:dyDescent="0.25">
      <c r="A2162" s="75">
        <v>42</v>
      </c>
      <c r="B2162" s="48" t="s">
        <v>1665</v>
      </c>
      <c r="C2162" s="4"/>
      <c r="D2162" s="4"/>
      <c r="E2162" s="4"/>
      <c r="F2162" s="10">
        <v>343736.39</v>
      </c>
      <c r="G2162" s="10"/>
      <c r="H2162" s="10"/>
      <c r="I2162" s="10"/>
    </row>
    <row r="2163" spans="1:9" ht="15.75" outlineLevel="1" x14ac:dyDescent="0.25">
      <c r="A2163" s="74" t="s">
        <v>3761</v>
      </c>
      <c r="B2163" s="49" t="s">
        <v>3</v>
      </c>
      <c r="C2163" s="14"/>
      <c r="D2163" s="14"/>
      <c r="E2163" s="14"/>
      <c r="F2163" s="18"/>
      <c r="G2163" s="11"/>
      <c r="I2163" s="13"/>
    </row>
    <row r="2164" spans="1:9" ht="63" outlineLevel="2" x14ac:dyDescent="0.25">
      <c r="A2164" s="74" t="str">
        <f>"42.1."&amp;ROW(A1)&amp;"."</f>
        <v>42.1.1.</v>
      </c>
      <c r="B2164" s="50" t="s">
        <v>3578</v>
      </c>
      <c r="C2164" s="16" t="s">
        <v>1666</v>
      </c>
      <c r="D2164" s="16" t="s">
        <v>3149</v>
      </c>
      <c r="E2164" s="16"/>
      <c r="F2164" s="19"/>
      <c r="G2164" s="11"/>
      <c r="H2164" s="17">
        <v>1</v>
      </c>
      <c r="I2164" s="13"/>
    </row>
    <row r="2165" spans="1:9" ht="15.75" outlineLevel="1" x14ac:dyDescent="0.25">
      <c r="A2165" s="74" t="s">
        <v>3762</v>
      </c>
      <c r="B2165" s="49" t="s">
        <v>104</v>
      </c>
      <c r="C2165" s="14"/>
      <c r="D2165" s="14"/>
      <c r="E2165" s="14"/>
      <c r="F2165" s="15">
        <v>343736.39</v>
      </c>
      <c r="G2165" s="11"/>
      <c r="I2165" s="13"/>
    </row>
    <row r="2166" spans="1:9" ht="31.5" outlineLevel="2" x14ac:dyDescent="0.25">
      <c r="A2166" s="74" t="str">
        <f>"42.2."&amp;ROW(A1)&amp;"."</f>
        <v>42.2.1.</v>
      </c>
      <c r="B2166" s="50" t="s">
        <v>3797</v>
      </c>
      <c r="C2166" s="16">
        <v>8460</v>
      </c>
      <c r="D2166" s="16" t="s">
        <v>3784</v>
      </c>
      <c r="E2166" s="16" t="s">
        <v>3783</v>
      </c>
      <c r="F2166" s="19"/>
      <c r="G2166" s="11"/>
      <c r="H2166" s="17">
        <v>1</v>
      </c>
      <c r="I2166" s="13"/>
    </row>
    <row r="2167" spans="1:9" ht="31.5" outlineLevel="1" x14ac:dyDescent="0.25">
      <c r="A2167" s="74" t="s">
        <v>3763</v>
      </c>
      <c r="B2167" s="49" t="s">
        <v>3082</v>
      </c>
      <c r="C2167" s="14"/>
      <c r="D2167" s="14"/>
      <c r="E2167" s="14"/>
      <c r="F2167" s="14"/>
      <c r="G2167" s="11"/>
      <c r="I2167" s="13"/>
    </row>
    <row r="2168" spans="1:9" ht="47.25" outlineLevel="2" x14ac:dyDescent="0.25">
      <c r="A2168" s="74" t="str">
        <f>"42.3."&amp;ROW(A1)&amp;"."</f>
        <v>42.3.1.</v>
      </c>
      <c r="B2168" s="50" t="s">
        <v>3577</v>
      </c>
      <c r="C2168" s="16" t="s">
        <v>3026</v>
      </c>
      <c r="D2168" s="16" t="s">
        <v>3098</v>
      </c>
      <c r="E2168" s="16"/>
      <c r="F2168" s="19"/>
      <c r="G2168" s="11"/>
      <c r="H2168" s="17">
        <v>1</v>
      </c>
      <c r="I2168" s="13"/>
    </row>
    <row r="2169" spans="1:9" ht="63" outlineLevel="2" x14ac:dyDescent="0.25">
      <c r="A2169" s="74" t="str">
        <f t="shared" ref="A2169:A2170" si="97">"42.3."&amp;ROW(A2)&amp;"."</f>
        <v>42.3.2.</v>
      </c>
      <c r="B2169" s="50" t="s">
        <v>3576</v>
      </c>
      <c r="C2169" s="16" t="s">
        <v>3040</v>
      </c>
      <c r="D2169" s="16" t="s">
        <v>3150</v>
      </c>
      <c r="E2169" s="16" t="s">
        <v>3205</v>
      </c>
      <c r="F2169" s="19"/>
      <c r="G2169" s="11"/>
      <c r="H2169" s="17">
        <v>1</v>
      </c>
      <c r="I2169" s="13"/>
    </row>
    <row r="2170" spans="1:9" ht="63" outlineLevel="2" x14ac:dyDescent="0.25">
      <c r="A2170" s="74" t="str">
        <f t="shared" si="97"/>
        <v>42.3.3.</v>
      </c>
      <c r="B2170" s="50" t="s">
        <v>3575</v>
      </c>
      <c r="C2170" s="16" t="s">
        <v>3041</v>
      </c>
      <c r="D2170" s="16" t="s">
        <v>3151</v>
      </c>
      <c r="E2170" s="16" t="s">
        <v>3205</v>
      </c>
      <c r="F2170" s="19"/>
      <c r="G2170" s="11"/>
      <c r="H2170" s="17">
        <v>1</v>
      </c>
      <c r="I2170" s="13"/>
    </row>
    <row r="2171" spans="1:9" s="1" customFormat="1" ht="15.75" x14ac:dyDescent="0.25">
      <c r="A2171" s="65"/>
      <c r="B2171" s="47"/>
      <c r="C2171" s="5"/>
      <c r="D2171" s="5"/>
      <c r="E2171" s="5"/>
      <c r="F2171" s="5"/>
      <c r="G2171" s="11"/>
      <c r="H2171" s="8"/>
      <c r="I2171" s="9"/>
    </row>
    <row r="2172" spans="1:9" ht="15.75" x14ac:dyDescent="0.25">
      <c r="A2172" s="75">
        <v>43</v>
      </c>
      <c r="B2172" s="48" t="s">
        <v>1667</v>
      </c>
      <c r="C2172" s="4"/>
      <c r="D2172" s="4"/>
      <c r="E2172" s="4"/>
      <c r="F2172" s="10">
        <v>11328515.439999999</v>
      </c>
      <c r="G2172" s="10"/>
      <c r="H2172" s="10"/>
      <c r="I2172" s="10"/>
    </row>
    <row r="2173" spans="1:9" ht="15.75" outlineLevel="1" x14ac:dyDescent="0.25">
      <c r="A2173" s="74" t="s">
        <v>3764</v>
      </c>
      <c r="B2173" s="49" t="s">
        <v>104</v>
      </c>
      <c r="C2173" s="14"/>
      <c r="D2173" s="14"/>
      <c r="E2173" s="14"/>
      <c r="F2173" s="15">
        <v>11328515.439999999</v>
      </c>
      <c r="G2173" s="11"/>
      <c r="I2173" s="13"/>
    </row>
    <row r="2174" spans="1:9" ht="31.5" outlineLevel="2" x14ac:dyDescent="0.25">
      <c r="A2174" s="74" t="str">
        <f>"43.1."&amp;ROW(A1)&amp;"."</f>
        <v>43.1.1.</v>
      </c>
      <c r="B2174" s="50" t="s">
        <v>3796</v>
      </c>
      <c r="C2174" s="16">
        <v>8451</v>
      </c>
      <c r="D2174" s="16" t="s">
        <v>3784</v>
      </c>
      <c r="E2174" s="16" t="s">
        <v>3783</v>
      </c>
      <c r="F2174" s="19"/>
      <c r="G2174" s="11"/>
      <c r="H2174" s="17">
        <v>1</v>
      </c>
      <c r="I2174" s="13"/>
    </row>
    <row r="2175" spans="1:9" ht="31.5" outlineLevel="2" x14ac:dyDescent="0.25">
      <c r="A2175" s="74" t="str">
        <f>"43.1."&amp;ROW(A2)&amp;"."</f>
        <v>43.1.2.</v>
      </c>
      <c r="B2175" s="50" t="s">
        <v>3580</v>
      </c>
      <c r="C2175" s="16">
        <v>8452</v>
      </c>
      <c r="D2175" s="16" t="s">
        <v>3784</v>
      </c>
      <c r="E2175" s="16" t="s">
        <v>3783</v>
      </c>
      <c r="F2175" s="19"/>
      <c r="G2175" s="11"/>
      <c r="H2175" s="17">
        <v>1</v>
      </c>
      <c r="I2175" s="13"/>
    </row>
    <row r="2176" spans="1:9" s="1" customFormat="1" ht="15.75" x14ac:dyDescent="0.25">
      <c r="A2176" s="65"/>
      <c r="B2176" s="47"/>
      <c r="C2176" s="5"/>
      <c r="D2176" s="5"/>
      <c r="E2176" s="5"/>
      <c r="F2176" s="5"/>
      <c r="G2176" s="11"/>
      <c r="H2176" s="8"/>
      <c r="I2176" s="9"/>
    </row>
    <row r="2177" spans="1:9" ht="15.75" x14ac:dyDescent="0.25">
      <c r="A2177" s="75">
        <v>44</v>
      </c>
      <c r="B2177" s="48" t="s">
        <v>1668</v>
      </c>
      <c r="C2177" s="4"/>
      <c r="D2177" s="4"/>
      <c r="E2177" s="4"/>
      <c r="F2177" s="10">
        <v>2289950.7599999998</v>
      </c>
      <c r="G2177" s="10"/>
      <c r="H2177" s="10"/>
      <c r="I2177" s="10"/>
    </row>
    <row r="2178" spans="1:9" ht="15.75" outlineLevel="1" x14ac:dyDescent="0.25">
      <c r="A2178" s="74" t="s">
        <v>3765</v>
      </c>
      <c r="B2178" s="49" t="s">
        <v>104</v>
      </c>
      <c r="C2178" s="14"/>
      <c r="D2178" s="14"/>
      <c r="E2178" s="14"/>
      <c r="F2178" s="15">
        <v>2289950.7599999998</v>
      </c>
      <c r="G2178" s="11"/>
      <c r="I2178" s="13"/>
    </row>
    <row r="2179" spans="1:9" ht="31.5" outlineLevel="2" x14ac:dyDescent="0.25">
      <c r="A2179" s="74" t="s">
        <v>3766</v>
      </c>
      <c r="B2179" s="50" t="s">
        <v>3803</v>
      </c>
      <c r="C2179" s="16">
        <v>8462</v>
      </c>
      <c r="D2179" s="16" t="s">
        <v>3784</v>
      </c>
      <c r="E2179" s="16" t="s">
        <v>3783</v>
      </c>
      <c r="F2179" s="17"/>
      <c r="G2179" s="11"/>
      <c r="H2179" s="17">
        <v>1</v>
      </c>
      <c r="I2179" s="13"/>
    </row>
    <row r="2180" spans="1:9" ht="31.5" outlineLevel="2" x14ac:dyDescent="0.25">
      <c r="A2180" s="74" t="s">
        <v>3767</v>
      </c>
      <c r="B2180" s="50" t="s">
        <v>3804</v>
      </c>
      <c r="C2180" s="16">
        <v>8463</v>
      </c>
      <c r="D2180" s="16" t="s">
        <v>3784</v>
      </c>
      <c r="E2180" s="16" t="s">
        <v>3783</v>
      </c>
      <c r="F2180" s="19"/>
      <c r="G2180" s="11"/>
      <c r="H2180" s="17">
        <v>2</v>
      </c>
      <c r="I2180" s="13"/>
    </row>
    <row r="2181" spans="1:9" s="1" customFormat="1" ht="15.75" x14ac:dyDescent="0.25">
      <c r="A2181" s="65"/>
      <c r="B2181" s="47"/>
      <c r="C2181" s="5"/>
      <c r="D2181" s="5"/>
      <c r="E2181" s="5"/>
      <c r="F2181" s="5"/>
      <c r="G2181" s="11"/>
      <c r="H2181" s="8"/>
      <c r="I2181" s="9"/>
    </row>
    <row r="2182" spans="1:9" ht="15.75" x14ac:dyDescent="0.25">
      <c r="A2182" s="66">
        <v>45</v>
      </c>
      <c r="B2182" s="48" t="s">
        <v>1669</v>
      </c>
      <c r="C2182" s="4"/>
      <c r="D2182" s="4"/>
      <c r="E2182" s="4"/>
      <c r="F2182" s="10">
        <v>210331.33</v>
      </c>
      <c r="G2182" s="10"/>
      <c r="H2182" s="10"/>
      <c r="I2182" s="10"/>
    </row>
    <row r="2183" spans="1:9" ht="15.75" outlineLevel="1" x14ac:dyDescent="0.25">
      <c r="A2183" s="65" t="s">
        <v>3768</v>
      </c>
      <c r="B2183" s="49" t="s">
        <v>104</v>
      </c>
      <c r="C2183" s="14"/>
      <c r="D2183" s="14"/>
      <c r="E2183" s="14"/>
      <c r="F2183" s="15">
        <v>210331.33</v>
      </c>
      <c r="G2183" s="11"/>
      <c r="I2183" s="13"/>
    </row>
    <row r="2184" spans="1:9" ht="47.25" outlineLevel="2" x14ac:dyDescent="0.25">
      <c r="A2184" s="65" t="str">
        <f>"45.1."&amp;ROW(A1)&amp;"."</f>
        <v>45.1.1.</v>
      </c>
      <c r="B2184" s="50" t="s">
        <v>3059</v>
      </c>
      <c r="C2184" s="16">
        <v>6753</v>
      </c>
      <c r="D2184" s="16" t="s">
        <v>3103</v>
      </c>
      <c r="E2184" s="16" t="s">
        <v>3792</v>
      </c>
      <c r="F2184" s="17">
        <v>210331.33</v>
      </c>
      <c r="G2184" s="11"/>
      <c r="H2184" s="17">
        <v>1</v>
      </c>
      <c r="I2184" s="13"/>
    </row>
    <row r="2185" spans="1:9" s="1" customFormat="1" ht="15.75" x14ac:dyDescent="0.25">
      <c r="A2185" s="65"/>
      <c r="B2185" s="54"/>
      <c r="C2185" s="5"/>
      <c r="D2185" s="5"/>
      <c r="E2185" s="5"/>
      <c r="F2185" s="5"/>
      <c r="G2185" s="11"/>
      <c r="H2185" s="8"/>
      <c r="I2185" s="9"/>
    </row>
    <row r="2186" spans="1:9" ht="15.75" x14ac:dyDescent="0.25">
      <c r="A2186" s="75">
        <v>46</v>
      </c>
      <c r="B2186" s="48" t="s">
        <v>1670</v>
      </c>
      <c r="C2186" s="4"/>
      <c r="D2186" s="4"/>
      <c r="E2186" s="4"/>
      <c r="F2186" s="10">
        <v>867891.6</v>
      </c>
      <c r="G2186" s="10"/>
      <c r="H2186" s="10"/>
      <c r="I2186" s="10"/>
    </row>
    <row r="2187" spans="1:9" ht="15.75" outlineLevel="1" x14ac:dyDescent="0.25">
      <c r="A2187" s="74" t="s">
        <v>3601</v>
      </c>
      <c r="B2187" s="49" t="s">
        <v>104</v>
      </c>
      <c r="C2187" s="14"/>
      <c r="D2187" s="14"/>
      <c r="E2187" s="14"/>
      <c r="F2187" s="15">
        <v>867891.6</v>
      </c>
      <c r="G2187" s="11"/>
      <c r="I2187" s="13"/>
    </row>
    <row r="2188" spans="1:9" ht="48.75" customHeight="1" outlineLevel="2" x14ac:dyDescent="0.25">
      <c r="A2188" s="74" t="str">
        <f>"46.1."&amp;ROW(A1)&amp;"."</f>
        <v>46.1.1.</v>
      </c>
      <c r="B2188" s="50" t="s">
        <v>3579</v>
      </c>
      <c r="C2188" s="16" t="s">
        <v>1671</v>
      </c>
      <c r="D2188" s="16" t="s">
        <v>3152</v>
      </c>
      <c r="E2188" s="16" t="s">
        <v>3793</v>
      </c>
      <c r="F2188" s="17">
        <v>867891.6</v>
      </c>
      <c r="G2188" s="11"/>
      <c r="H2188" s="17">
        <v>1</v>
      </c>
      <c r="I2188" s="13"/>
    </row>
    <row r="2189" spans="1:9" s="25" customFormat="1" ht="15.75" x14ac:dyDescent="0.25">
      <c r="A2189" s="67"/>
      <c r="B2189" s="61"/>
      <c r="C2189" s="62"/>
      <c r="D2189" s="62"/>
      <c r="E2189" s="62"/>
      <c r="F2189" s="63"/>
      <c r="G2189" s="63"/>
      <c r="H2189" s="63"/>
      <c r="I2189" s="63"/>
    </row>
    <row r="2190" spans="1:9" ht="15.75" x14ac:dyDescent="0.25">
      <c r="A2190" s="75">
        <v>47</v>
      </c>
      <c r="B2190" s="48" t="s">
        <v>3048</v>
      </c>
      <c r="C2190" s="4"/>
      <c r="D2190" s="4"/>
      <c r="E2190" s="4"/>
      <c r="F2190" s="10"/>
      <c r="G2190" s="60"/>
      <c r="H2190" s="10"/>
      <c r="I2190" s="60"/>
    </row>
    <row r="2191" spans="1:9" ht="31.5" outlineLevel="2" x14ac:dyDescent="0.25">
      <c r="A2191" s="74" t="s">
        <v>3599</v>
      </c>
      <c r="B2191" s="50" t="s">
        <v>3794</v>
      </c>
      <c r="C2191" s="5">
        <v>8478</v>
      </c>
      <c r="D2191" s="16" t="s">
        <v>3784</v>
      </c>
      <c r="E2191" s="16" t="s">
        <v>3783</v>
      </c>
      <c r="F2191" s="19"/>
      <c r="G2191" s="11"/>
      <c r="H2191" s="17">
        <v>1</v>
      </c>
      <c r="I2191" s="13"/>
    </row>
    <row r="2192" spans="1:9" ht="31.5" outlineLevel="2" x14ac:dyDescent="0.25">
      <c r="A2192" s="74" t="s">
        <v>3600</v>
      </c>
      <c r="B2192" s="50" t="s">
        <v>3795</v>
      </c>
      <c r="C2192" s="5">
        <v>8479</v>
      </c>
      <c r="D2192" s="16" t="s">
        <v>3784</v>
      </c>
      <c r="E2192" s="16" t="s">
        <v>3783</v>
      </c>
      <c r="F2192" s="19"/>
      <c r="G2192" s="11"/>
      <c r="H2192" s="17">
        <v>1</v>
      </c>
      <c r="I2192" s="13"/>
    </row>
    <row r="2193" spans="1:9" s="1" customFormat="1" ht="15.75" x14ac:dyDescent="0.25">
      <c r="A2193" s="65"/>
      <c r="B2193" s="47"/>
      <c r="C2193" s="5"/>
      <c r="D2193" s="5"/>
      <c r="E2193" s="5"/>
      <c r="F2193" s="5"/>
      <c r="G2193" s="11"/>
      <c r="H2193" s="8"/>
      <c r="I2193" s="9"/>
    </row>
    <row r="2194" spans="1:9" ht="15.75" x14ac:dyDescent="0.25">
      <c r="A2194" s="75">
        <v>48</v>
      </c>
      <c r="B2194" s="48" t="s">
        <v>1672</v>
      </c>
      <c r="C2194" s="4"/>
      <c r="D2194" s="4"/>
      <c r="E2194" s="4"/>
      <c r="F2194" s="10"/>
      <c r="G2194" s="10"/>
      <c r="H2194" s="10"/>
      <c r="I2194" s="10"/>
    </row>
    <row r="2195" spans="1:9" ht="15.75" outlineLevel="1" x14ac:dyDescent="0.25">
      <c r="A2195" s="74" t="s">
        <v>3598</v>
      </c>
      <c r="B2195" s="49" t="s">
        <v>7</v>
      </c>
      <c r="C2195" s="14"/>
      <c r="D2195" s="14"/>
      <c r="E2195" s="14"/>
      <c r="F2195" s="18"/>
      <c r="G2195" s="11"/>
      <c r="I2195" s="13"/>
    </row>
    <row r="2196" spans="1:9" ht="63" outlineLevel="2" x14ac:dyDescent="0.25">
      <c r="A2196" s="74" t="s">
        <v>3769</v>
      </c>
      <c r="B2196" s="50" t="s">
        <v>1673</v>
      </c>
      <c r="C2196" s="16" t="s">
        <v>1674</v>
      </c>
      <c r="D2196" s="16" t="s">
        <v>3083</v>
      </c>
      <c r="E2196" s="16"/>
      <c r="F2196" s="19"/>
      <c r="G2196" s="11"/>
      <c r="H2196" s="17">
        <v>1</v>
      </c>
      <c r="I2196" s="13"/>
    </row>
    <row r="2197" spans="1:9" ht="63" outlineLevel="2" x14ac:dyDescent="0.25">
      <c r="A2197" s="74" t="s">
        <v>3770</v>
      </c>
      <c r="B2197" s="50" t="s">
        <v>1675</v>
      </c>
      <c r="C2197" s="16" t="s">
        <v>1676</v>
      </c>
      <c r="D2197" s="16" t="s">
        <v>3083</v>
      </c>
      <c r="E2197" s="16"/>
      <c r="F2197" s="19"/>
      <c r="G2197" s="11"/>
      <c r="H2197" s="17">
        <v>1</v>
      </c>
      <c r="I2197" s="13"/>
    </row>
    <row r="2198" spans="1:9" ht="63" outlineLevel="2" x14ac:dyDescent="0.25">
      <c r="A2198" s="74" t="s">
        <v>3771</v>
      </c>
      <c r="B2198" s="50" t="s">
        <v>1677</v>
      </c>
      <c r="C2198" s="16" t="s">
        <v>1678</v>
      </c>
      <c r="D2198" s="16" t="s">
        <v>3083</v>
      </c>
      <c r="E2198" s="16"/>
      <c r="F2198" s="19"/>
      <c r="G2198" s="11"/>
      <c r="H2198" s="17">
        <v>1</v>
      </c>
      <c r="I2198" s="13"/>
    </row>
    <row r="2199" spans="1:9" s="1" customFormat="1" ht="15.75" x14ac:dyDescent="0.25">
      <c r="A2199" s="64"/>
      <c r="B2199" s="55"/>
      <c r="C2199" s="34"/>
      <c r="D2199" s="34"/>
      <c r="E2199" s="34"/>
    </row>
    <row r="2200" spans="1:9" ht="15.75" x14ac:dyDescent="0.25">
      <c r="F2200" s="3"/>
      <c r="G2200" s="3"/>
      <c r="H2200" s="3"/>
    </row>
    <row r="2201" spans="1:9" ht="15.75" x14ac:dyDescent="0.25">
      <c r="A2201" s="89" t="s">
        <v>3073</v>
      </c>
      <c r="B2201" s="89"/>
      <c r="C2201" s="98"/>
      <c r="D2201" s="89" t="s">
        <v>3074</v>
      </c>
      <c r="E2201" s="89"/>
      <c r="F2201" s="3"/>
      <c r="G2201" s="3"/>
      <c r="H2201" s="3"/>
    </row>
    <row r="2202" spans="1:9" ht="15.75" x14ac:dyDescent="0.25">
      <c r="A2202" s="89" t="s">
        <v>3824</v>
      </c>
      <c r="B2202" s="89"/>
      <c r="C2202" s="98"/>
      <c r="D2202" s="89" t="s">
        <v>3080</v>
      </c>
      <c r="E2202" s="89"/>
      <c r="F2202" s="3"/>
      <c r="G2202" s="3"/>
      <c r="H2202" s="3"/>
    </row>
    <row r="2203" spans="1:9" ht="15.75" x14ac:dyDescent="0.25">
      <c r="A2203" s="68"/>
      <c r="B2203" s="69"/>
      <c r="C2203" s="98"/>
      <c r="D2203" s="35"/>
      <c r="E2203" s="36"/>
      <c r="F2203" s="3"/>
      <c r="G2203" s="3"/>
      <c r="H2203" s="3"/>
    </row>
    <row r="2204" spans="1:9" ht="15.75" x14ac:dyDescent="0.25">
      <c r="A2204" s="68"/>
      <c r="B2204" s="69"/>
      <c r="C2204" s="98"/>
      <c r="D2204" s="37"/>
      <c r="E2204" s="38"/>
      <c r="F2204" s="3"/>
      <c r="G2204" s="3"/>
      <c r="H2204" s="3"/>
    </row>
    <row r="2205" spans="1:9" ht="15.75" customHeight="1" x14ac:dyDescent="0.25">
      <c r="A2205" s="85" t="s">
        <v>3075</v>
      </c>
      <c r="B2205" s="85"/>
      <c r="C2205" s="35"/>
      <c r="D2205" s="85" t="s">
        <v>3076</v>
      </c>
      <c r="E2205" s="85"/>
      <c r="F2205" s="3"/>
      <c r="G2205" s="3"/>
      <c r="H2205" s="3"/>
    </row>
    <row r="2206" spans="1:9" ht="15.75" x14ac:dyDescent="0.25">
      <c r="A2206" s="68"/>
      <c r="B2206" s="69"/>
      <c r="C2206" s="35"/>
      <c r="D2206" s="35"/>
      <c r="F2206" s="3"/>
      <c r="G2206" s="3"/>
      <c r="H2206" s="3"/>
    </row>
    <row r="2207" spans="1:9" ht="15.75" x14ac:dyDescent="0.25">
      <c r="A2207" s="68"/>
      <c r="B2207" s="69"/>
      <c r="C2207" s="35"/>
      <c r="D2207" s="35"/>
      <c r="F2207" s="3"/>
      <c r="G2207" s="3"/>
      <c r="H2207" s="3"/>
    </row>
    <row r="2208" spans="1:9" ht="31.5" customHeight="1" x14ac:dyDescent="0.25">
      <c r="A2208" s="85" t="s">
        <v>3821</v>
      </c>
      <c r="B2208" s="85"/>
      <c r="C2208" s="37"/>
      <c r="D2208" s="85" t="s">
        <v>3823</v>
      </c>
      <c r="E2208" s="85"/>
      <c r="F2208" s="3"/>
      <c r="G2208" s="3"/>
      <c r="H2208" s="3"/>
    </row>
    <row r="2209" spans="1:8" ht="15.75" x14ac:dyDescent="0.25">
      <c r="A2209" s="68"/>
      <c r="B2209" s="70"/>
      <c r="C2209" s="94"/>
      <c r="F2209" s="3"/>
      <c r="G2209" s="3"/>
      <c r="H2209" s="3"/>
    </row>
    <row r="2210" spans="1:8" ht="15.75" x14ac:dyDescent="0.25">
      <c r="A2210" s="89" t="s">
        <v>3077</v>
      </c>
      <c r="B2210" s="89"/>
      <c r="C2210" s="94"/>
      <c r="D2210" s="82" t="s">
        <v>3825</v>
      </c>
      <c r="F2210" s="3"/>
      <c r="G2210" s="3"/>
      <c r="H2210" s="3"/>
    </row>
    <row r="2211" spans="1:8" ht="15.75" x14ac:dyDescent="0.25">
      <c r="A2211" s="89" t="s">
        <v>3078</v>
      </c>
      <c r="B2211" s="89"/>
      <c r="C2211" s="94"/>
      <c r="D2211" s="82" t="s">
        <v>3826</v>
      </c>
      <c r="F2211" s="3"/>
      <c r="G2211" s="3"/>
      <c r="H2211" s="3"/>
    </row>
    <row r="2212" spans="1:8" ht="15.75" x14ac:dyDescent="0.25">
      <c r="B2212" s="41"/>
      <c r="C2212" s="94"/>
      <c r="F2212" s="3"/>
      <c r="G2212" s="3"/>
      <c r="H2212" s="3"/>
    </row>
    <row r="2213" spans="1:8" ht="15.75" x14ac:dyDescent="0.25">
      <c r="B2213" s="40"/>
      <c r="C2213" s="94"/>
      <c r="F2213" s="3"/>
      <c r="G2213" s="3"/>
      <c r="H2213" s="3"/>
    </row>
    <row r="2214" spans="1:8" ht="15.75" x14ac:dyDescent="0.25">
      <c r="A2214" s="85" t="s">
        <v>3079</v>
      </c>
      <c r="B2214" s="85"/>
      <c r="C2214" s="94"/>
      <c r="D2214" s="85" t="s">
        <v>3827</v>
      </c>
      <c r="E2214" s="85"/>
      <c r="F2214" s="3"/>
      <c r="G2214" s="3"/>
      <c r="H2214" s="3"/>
    </row>
    <row r="2215" spans="1:8" ht="15.75" x14ac:dyDescent="0.25">
      <c r="B2215" s="40"/>
      <c r="C2215" s="94"/>
      <c r="F2215" s="3"/>
      <c r="G2215" s="3"/>
      <c r="H2215" s="3"/>
    </row>
    <row r="2216" spans="1:8" ht="15.75" x14ac:dyDescent="0.25">
      <c r="B2216" s="40"/>
      <c r="C2216" s="94"/>
      <c r="F2216" s="3"/>
      <c r="G2216" s="3"/>
      <c r="H2216" s="3"/>
    </row>
    <row r="2217" spans="1:8" ht="15.75" x14ac:dyDescent="0.25">
      <c r="A2217" s="85" t="s">
        <v>3822</v>
      </c>
      <c r="B2217" s="85"/>
      <c r="C2217" s="94"/>
      <c r="D2217" s="85" t="s">
        <v>3828</v>
      </c>
      <c r="E2217" s="85"/>
      <c r="F2217" s="3"/>
      <c r="G2217" s="3"/>
      <c r="H2217" s="3"/>
    </row>
    <row r="2218" spans="1:8" ht="15.75" x14ac:dyDescent="0.25">
      <c r="B2218" s="40"/>
      <c r="C2218" s="94"/>
      <c r="F2218" s="3"/>
      <c r="G2218" s="3"/>
      <c r="H2218" s="3"/>
    </row>
    <row r="2219" spans="1:8" ht="15.75" x14ac:dyDescent="0.25">
      <c r="B2219" s="39"/>
      <c r="C2219" s="3"/>
      <c r="F2219" s="3"/>
      <c r="G2219" s="3"/>
      <c r="H2219" s="3"/>
    </row>
    <row r="2220" spans="1:8" ht="15.75" x14ac:dyDescent="0.25">
      <c r="F2220" s="3"/>
      <c r="G2220" s="3"/>
      <c r="H2220" s="3"/>
    </row>
    <row r="2221" spans="1:8" ht="15.75" x14ac:dyDescent="0.25">
      <c r="F2221" s="3"/>
      <c r="G2221" s="3"/>
      <c r="H2221" s="3"/>
    </row>
    <row r="2222" spans="1:8" ht="15.75" x14ac:dyDescent="0.25">
      <c r="F2222" s="3"/>
      <c r="G2222" s="3"/>
      <c r="H2222" s="3"/>
    </row>
    <row r="2223" spans="1:8" ht="15.75" x14ac:dyDescent="0.25">
      <c r="F2223" s="3"/>
      <c r="G2223" s="3"/>
      <c r="H2223" s="3"/>
    </row>
    <row r="2224" spans="1:8" ht="15.75" x14ac:dyDescent="0.25">
      <c r="F2224" s="3"/>
      <c r="G2224" s="3"/>
      <c r="H2224" s="3"/>
    </row>
    <row r="2225" spans="6:8" ht="15.75" x14ac:dyDescent="0.25">
      <c r="F2225" s="3"/>
      <c r="G2225" s="3"/>
      <c r="H2225" s="3"/>
    </row>
    <row r="2226" spans="6:8" ht="15.75" x14ac:dyDescent="0.25">
      <c r="F2226" s="3"/>
      <c r="G2226" s="3"/>
      <c r="H2226" s="3"/>
    </row>
    <row r="2227" spans="6:8" ht="15.75" x14ac:dyDescent="0.25">
      <c r="F2227" s="3"/>
      <c r="G2227" s="3"/>
      <c r="H2227" s="3"/>
    </row>
    <row r="2228" spans="6:8" ht="15.75" x14ac:dyDescent="0.25">
      <c r="F2228" s="3"/>
      <c r="G2228" s="3"/>
      <c r="H2228" s="3"/>
    </row>
    <row r="2229" spans="6:8" ht="15.75" x14ac:dyDescent="0.25">
      <c r="F2229" s="3"/>
      <c r="G2229" s="3"/>
      <c r="H2229" s="3"/>
    </row>
    <row r="2230" spans="6:8" ht="15.75" x14ac:dyDescent="0.25">
      <c r="F2230" s="3"/>
      <c r="G2230" s="3"/>
      <c r="H2230" s="3"/>
    </row>
    <row r="2231" spans="6:8" ht="15.75" x14ac:dyDescent="0.25">
      <c r="F2231" s="3"/>
      <c r="G2231" s="3"/>
      <c r="H2231" s="3"/>
    </row>
    <row r="2232" spans="6:8" ht="15.75" x14ac:dyDescent="0.25">
      <c r="F2232" s="3"/>
      <c r="G2232" s="3"/>
      <c r="H2232" s="3"/>
    </row>
    <row r="2233" spans="6:8" ht="15.75" x14ac:dyDescent="0.25">
      <c r="F2233" s="3"/>
      <c r="G2233" s="3"/>
      <c r="H2233" s="3"/>
    </row>
    <row r="2234" spans="6:8" ht="15.75" x14ac:dyDescent="0.25">
      <c r="F2234" s="3"/>
      <c r="G2234" s="3"/>
      <c r="H2234" s="3"/>
    </row>
    <row r="2235" spans="6:8" ht="15.75" x14ac:dyDescent="0.25">
      <c r="F2235" s="3"/>
      <c r="G2235" s="3"/>
      <c r="H2235" s="3"/>
    </row>
    <row r="2236" spans="6:8" ht="15.75" x14ac:dyDescent="0.25">
      <c r="F2236" s="3"/>
      <c r="G2236" s="3"/>
      <c r="H2236" s="3"/>
    </row>
    <row r="2237" spans="6:8" ht="15.75" x14ac:dyDescent="0.25">
      <c r="F2237" s="3"/>
      <c r="G2237" s="3"/>
      <c r="H2237" s="3"/>
    </row>
    <row r="2238" spans="6:8" ht="15.75" x14ac:dyDescent="0.25">
      <c r="F2238" s="3"/>
      <c r="G2238" s="3"/>
      <c r="H2238" s="3"/>
    </row>
    <row r="2239" spans="6:8" ht="15.75" x14ac:dyDescent="0.25">
      <c r="F2239" s="3"/>
      <c r="G2239" s="3"/>
      <c r="H2239" s="3"/>
    </row>
    <row r="2240" spans="6:8" ht="15.75" x14ac:dyDescent="0.25">
      <c r="F2240" s="3"/>
      <c r="G2240" s="3"/>
      <c r="H2240" s="3"/>
    </row>
    <row r="2241" spans="6:8" ht="15.75" x14ac:dyDescent="0.25">
      <c r="F2241" s="3"/>
      <c r="G2241" s="3"/>
      <c r="H2241" s="3"/>
    </row>
    <row r="2242" spans="6:8" ht="15.75" x14ac:dyDescent="0.25">
      <c r="F2242" s="3"/>
      <c r="G2242" s="3"/>
      <c r="H2242" s="3"/>
    </row>
    <row r="2243" spans="6:8" ht="15.75" x14ac:dyDescent="0.25">
      <c r="F2243" s="3"/>
      <c r="G2243" s="3"/>
      <c r="H2243" s="3"/>
    </row>
    <row r="2244" spans="6:8" ht="15.75" x14ac:dyDescent="0.25">
      <c r="F2244" s="3"/>
      <c r="G2244" s="3"/>
      <c r="H2244" s="3"/>
    </row>
    <row r="2245" spans="6:8" ht="15.75" x14ac:dyDescent="0.25">
      <c r="F2245" s="3"/>
      <c r="G2245" s="3"/>
      <c r="H2245" s="3"/>
    </row>
    <row r="2246" spans="6:8" ht="15.75" x14ac:dyDescent="0.25">
      <c r="F2246" s="3"/>
      <c r="G2246" s="3"/>
      <c r="H2246" s="3"/>
    </row>
    <row r="2247" spans="6:8" ht="15.75" x14ac:dyDescent="0.25">
      <c r="F2247" s="3"/>
      <c r="G2247" s="3"/>
      <c r="H2247" s="3"/>
    </row>
    <row r="2248" spans="6:8" ht="15.75" x14ac:dyDescent="0.25">
      <c r="F2248" s="3"/>
      <c r="G2248" s="3"/>
      <c r="H2248" s="3"/>
    </row>
    <row r="2249" spans="6:8" ht="15.75" x14ac:dyDescent="0.25">
      <c r="F2249" s="3"/>
      <c r="G2249" s="3"/>
      <c r="H2249" s="3"/>
    </row>
    <row r="2250" spans="6:8" ht="15.75" x14ac:dyDescent="0.25">
      <c r="F2250" s="3"/>
      <c r="G2250" s="3"/>
      <c r="H2250" s="3"/>
    </row>
    <row r="2251" spans="6:8" ht="15.75" x14ac:dyDescent="0.25">
      <c r="F2251" s="3"/>
      <c r="G2251" s="3"/>
      <c r="H2251" s="3"/>
    </row>
    <row r="2252" spans="6:8" ht="15.75" x14ac:dyDescent="0.25">
      <c r="F2252" s="3"/>
      <c r="G2252" s="3"/>
      <c r="H2252" s="3"/>
    </row>
    <row r="2253" spans="6:8" ht="15.75" x14ac:dyDescent="0.25">
      <c r="F2253" s="3"/>
      <c r="G2253" s="3"/>
      <c r="H2253" s="3"/>
    </row>
    <row r="2254" spans="6:8" ht="15.75" x14ac:dyDescent="0.25">
      <c r="F2254" s="3"/>
      <c r="G2254" s="3"/>
      <c r="H2254" s="3"/>
    </row>
    <row r="2255" spans="6:8" ht="15.75" x14ac:dyDescent="0.25">
      <c r="F2255" s="3"/>
      <c r="G2255" s="3"/>
      <c r="H2255" s="3"/>
    </row>
    <row r="2256" spans="6:8" ht="15.75" x14ac:dyDescent="0.25">
      <c r="F2256" s="3"/>
      <c r="G2256" s="3"/>
      <c r="H2256" s="3"/>
    </row>
    <row r="2257" spans="6:8" ht="15.75" x14ac:dyDescent="0.25">
      <c r="F2257" s="3"/>
      <c r="G2257" s="3"/>
      <c r="H2257" s="3"/>
    </row>
    <row r="2258" spans="6:8" ht="15.75" x14ac:dyDescent="0.25">
      <c r="F2258" s="3"/>
      <c r="G2258" s="3"/>
      <c r="H2258" s="3"/>
    </row>
    <row r="2259" spans="6:8" ht="15.75" x14ac:dyDescent="0.25">
      <c r="F2259" s="3"/>
      <c r="G2259" s="3"/>
      <c r="H2259" s="3"/>
    </row>
    <row r="2260" spans="6:8" ht="15.75" x14ac:dyDescent="0.25">
      <c r="F2260" s="3"/>
      <c r="G2260" s="3"/>
      <c r="H2260" s="3"/>
    </row>
    <row r="2261" spans="6:8" ht="15.75" x14ac:dyDescent="0.25">
      <c r="F2261" s="3"/>
      <c r="G2261" s="3"/>
      <c r="H2261" s="3"/>
    </row>
    <row r="2262" spans="6:8" ht="15.75" x14ac:dyDescent="0.25">
      <c r="F2262" s="3"/>
      <c r="G2262" s="3"/>
      <c r="H2262" s="3"/>
    </row>
    <row r="2263" spans="6:8" ht="15.75" x14ac:dyDescent="0.25">
      <c r="F2263" s="3"/>
      <c r="G2263" s="3"/>
      <c r="H2263" s="3"/>
    </row>
    <row r="2264" spans="6:8" ht="15.75" x14ac:dyDescent="0.25">
      <c r="F2264" s="3"/>
      <c r="G2264" s="3"/>
      <c r="H2264" s="3"/>
    </row>
    <row r="2265" spans="6:8" ht="15.75" x14ac:dyDescent="0.25">
      <c r="F2265" s="3"/>
      <c r="G2265" s="3"/>
      <c r="H2265" s="3"/>
    </row>
    <row r="2266" spans="6:8" ht="15.75" x14ac:dyDescent="0.25">
      <c r="F2266" s="3"/>
      <c r="G2266" s="3"/>
      <c r="H2266" s="3"/>
    </row>
    <row r="2267" spans="6:8" ht="15.75" x14ac:dyDescent="0.25">
      <c r="F2267" s="3"/>
      <c r="G2267" s="3"/>
      <c r="H2267" s="3"/>
    </row>
    <row r="2268" spans="6:8" ht="15.75" x14ac:dyDescent="0.25">
      <c r="F2268" s="3"/>
      <c r="G2268" s="3"/>
      <c r="H2268" s="3"/>
    </row>
    <row r="2269" spans="6:8" ht="15.75" x14ac:dyDescent="0.25">
      <c r="F2269" s="3"/>
      <c r="G2269" s="3"/>
      <c r="H2269" s="3"/>
    </row>
    <row r="2270" spans="6:8" ht="15.75" x14ac:dyDescent="0.25">
      <c r="F2270" s="3"/>
      <c r="G2270" s="3"/>
      <c r="H2270" s="3"/>
    </row>
    <row r="2271" spans="6:8" ht="15.75" x14ac:dyDescent="0.25">
      <c r="F2271" s="3"/>
      <c r="G2271" s="3"/>
      <c r="H2271" s="3"/>
    </row>
    <row r="2272" spans="6:8" ht="15.75" x14ac:dyDescent="0.25">
      <c r="F2272" s="3"/>
      <c r="G2272" s="3"/>
      <c r="H2272" s="3"/>
    </row>
    <row r="2273" spans="6:8" ht="15.75" x14ac:dyDescent="0.25">
      <c r="F2273" s="3"/>
      <c r="G2273" s="3"/>
      <c r="H2273" s="3"/>
    </row>
    <row r="2274" spans="6:8" ht="15.75" x14ac:dyDescent="0.25">
      <c r="F2274" s="3"/>
      <c r="G2274" s="3"/>
      <c r="H2274" s="3"/>
    </row>
    <row r="2275" spans="6:8" ht="15.75" x14ac:dyDescent="0.25">
      <c r="F2275" s="3"/>
      <c r="G2275" s="3"/>
      <c r="H2275" s="3"/>
    </row>
    <row r="2276" spans="6:8" ht="15.75" x14ac:dyDescent="0.25">
      <c r="F2276" s="3"/>
      <c r="G2276" s="3"/>
      <c r="H2276" s="3"/>
    </row>
    <row r="2277" spans="6:8" ht="15.75" x14ac:dyDescent="0.25">
      <c r="F2277" s="3"/>
      <c r="G2277" s="3"/>
      <c r="H2277" s="3"/>
    </row>
    <row r="2278" spans="6:8" ht="15.75" x14ac:dyDescent="0.25">
      <c r="F2278" s="3"/>
      <c r="G2278" s="3"/>
      <c r="H2278" s="3"/>
    </row>
    <row r="2279" spans="6:8" ht="15.75" x14ac:dyDescent="0.25">
      <c r="F2279" s="3"/>
      <c r="G2279" s="3"/>
      <c r="H2279" s="3"/>
    </row>
    <row r="2280" spans="6:8" ht="15.75" x14ac:dyDescent="0.25">
      <c r="F2280" s="3"/>
      <c r="G2280" s="3"/>
      <c r="H2280" s="3"/>
    </row>
    <row r="2281" spans="6:8" ht="15.75" x14ac:dyDescent="0.25">
      <c r="F2281" s="3"/>
      <c r="G2281" s="3"/>
      <c r="H2281" s="3"/>
    </row>
    <row r="2282" spans="6:8" ht="15.75" x14ac:dyDescent="0.25">
      <c r="F2282" s="3"/>
      <c r="G2282" s="3"/>
      <c r="H2282" s="3"/>
    </row>
    <row r="2283" spans="6:8" ht="15.75" x14ac:dyDescent="0.25">
      <c r="F2283" s="3"/>
      <c r="G2283" s="3"/>
      <c r="H2283" s="3"/>
    </row>
    <row r="2284" spans="6:8" ht="15.75" x14ac:dyDescent="0.25">
      <c r="F2284" s="3"/>
      <c r="G2284" s="3"/>
      <c r="H2284" s="3"/>
    </row>
    <row r="2285" spans="6:8" ht="15.75" x14ac:dyDescent="0.25">
      <c r="F2285" s="3"/>
      <c r="G2285" s="3"/>
      <c r="H2285" s="3"/>
    </row>
    <row r="2286" spans="6:8" ht="15.75" x14ac:dyDescent="0.25">
      <c r="F2286" s="3"/>
      <c r="G2286" s="3"/>
      <c r="H2286" s="3"/>
    </row>
    <row r="2287" spans="6:8" ht="15.75" x14ac:dyDescent="0.25">
      <c r="F2287" s="3"/>
      <c r="G2287" s="3"/>
      <c r="H2287" s="3"/>
    </row>
    <row r="2288" spans="6:8" ht="15.75" x14ac:dyDescent="0.25">
      <c r="F2288" s="3"/>
      <c r="G2288" s="3"/>
      <c r="H2288" s="3"/>
    </row>
    <row r="2289" spans="6:8" ht="15.75" x14ac:dyDescent="0.25">
      <c r="F2289" s="3"/>
      <c r="G2289" s="3"/>
      <c r="H2289" s="3"/>
    </row>
    <row r="2290" spans="6:8" ht="15.75" x14ac:dyDescent="0.25">
      <c r="F2290" s="3"/>
      <c r="G2290" s="3"/>
      <c r="H2290" s="3"/>
    </row>
    <row r="2291" spans="6:8" ht="15.75" x14ac:dyDescent="0.25">
      <c r="F2291" s="3"/>
      <c r="G2291" s="3"/>
      <c r="H2291" s="3"/>
    </row>
    <row r="2292" spans="6:8" ht="15.75" x14ac:dyDescent="0.25">
      <c r="F2292" s="3"/>
      <c r="G2292" s="3"/>
      <c r="H2292" s="3"/>
    </row>
    <row r="2293" spans="6:8" ht="15.75" x14ac:dyDescent="0.25">
      <c r="F2293" s="3"/>
      <c r="G2293" s="3"/>
      <c r="H2293" s="3"/>
    </row>
    <row r="2294" spans="6:8" ht="15.75" x14ac:dyDescent="0.25">
      <c r="F2294" s="3"/>
      <c r="G2294" s="3"/>
      <c r="H2294" s="3"/>
    </row>
    <row r="2295" spans="6:8" ht="15.75" x14ac:dyDescent="0.25">
      <c r="F2295" s="3"/>
      <c r="G2295" s="3"/>
      <c r="H2295" s="3"/>
    </row>
    <row r="2296" spans="6:8" ht="15.75" x14ac:dyDescent="0.25">
      <c r="F2296" s="3"/>
      <c r="G2296" s="3"/>
      <c r="H2296" s="3"/>
    </row>
    <row r="2297" spans="6:8" ht="15.75" x14ac:dyDescent="0.25">
      <c r="F2297" s="3"/>
      <c r="G2297" s="3"/>
      <c r="H2297" s="3"/>
    </row>
    <row r="2298" spans="6:8" ht="15.75" x14ac:dyDescent="0.25">
      <c r="F2298" s="3"/>
      <c r="G2298" s="3"/>
      <c r="H2298" s="3"/>
    </row>
    <row r="2299" spans="6:8" ht="15.75" x14ac:dyDescent="0.25">
      <c r="F2299" s="3"/>
      <c r="G2299" s="3"/>
      <c r="H2299" s="3"/>
    </row>
    <row r="2300" spans="6:8" ht="15.75" x14ac:dyDescent="0.25">
      <c r="F2300" s="3"/>
      <c r="G2300" s="3"/>
      <c r="H2300" s="3"/>
    </row>
    <row r="2301" spans="6:8" ht="15.75" x14ac:dyDescent="0.25">
      <c r="F2301" s="3"/>
      <c r="G2301" s="3"/>
      <c r="H2301" s="3"/>
    </row>
    <row r="2302" spans="6:8" ht="15.75" x14ac:dyDescent="0.25">
      <c r="F2302" s="3"/>
      <c r="G2302" s="3"/>
      <c r="H2302" s="3"/>
    </row>
    <row r="2303" spans="6:8" ht="15.75" x14ac:dyDescent="0.25">
      <c r="F2303" s="3"/>
      <c r="G2303" s="3"/>
      <c r="H2303" s="3"/>
    </row>
    <row r="2304" spans="6:8" ht="15.75" x14ac:dyDescent="0.25">
      <c r="F2304" s="3"/>
      <c r="G2304" s="3"/>
      <c r="H2304" s="3"/>
    </row>
    <row r="2305" spans="6:8" ht="15.75" x14ac:dyDescent="0.25">
      <c r="F2305" s="3"/>
      <c r="G2305" s="3"/>
      <c r="H2305" s="3"/>
    </row>
    <row r="2306" spans="6:8" ht="15.75" x14ac:dyDescent="0.25">
      <c r="F2306" s="3"/>
      <c r="G2306" s="3"/>
      <c r="H2306" s="3"/>
    </row>
    <row r="2307" spans="6:8" ht="15.75" x14ac:dyDescent="0.25">
      <c r="F2307" s="3"/>
      <c r="G2307" s="3"/>
      <c r="H2307" s="3"/>
    </row>
    <row r="2308" spans="6:8" ht="15.75" x14ac:dyDescent="0.25">
      <c r="F2308" s="3"/>
      <c r="G2308" s="3"/>
      <c r="H2308" s="3"/>
    </row>
    <row r="2309" spans="6:8" ht="15.75" x14ac:dyDescent="0.25">
      <c r="F2309" s="3"/>
      <c r="G2309" s="3"/>
      <c r="H2309" s="3"/>
    </row>
    <row r="2310" spans="6:8" ht="15.75" x14ac:dyDescent="0.25">
      <c r="F2310" s="3"/>
      <c r="G2310" s="3"/>
      <c r="H2310" s="3"/>
    </row>
    <row r="2311" spans="6:8" ht="15.75" x14ac:dyDescent="0.25">
      <c r="F2311" s="3"/>
      <c r="G2311" s="3"/>
      <c r="H2311" s="3"/>
    </row>
    <row r="2312" spans="6:8" ht="15.75" x14ac:dyDescent="0.25">
      <c r="F2312" s="3"/>
      <c r="G2312" s="3"/>
      <c r="H2312" s="3"/>
    </row>
    <row r="2313" spans="6:8" ht="15.75" x14ac:dyDescent="0.25">
      <c r="F2313" s="3"/>
      <c r="G2313" s="3"/>
      <c r="H2313" s="3"/>
    </row>
    <row r="2314" spans="6:8" ht="15.75" x14ac:dyDescent="0.25">
      <c r="F2314" s="3"/>
      <c r="G2314" s="3"/>
      <c r="H2314" s="3"/>
    </row>
    <row r="2315" spans="6:8" ht="15.75" x14ac:dyDescent="0.25">
      <c r="F2315" s="3"/>
      <c r="G2315" s="3"/>
      <c r="H2315" s="3"/>
    </row>
    <row r="2316" spans="6:8" ht="15.75" x14ac:dyDescent="0.25">
      <c r="F2316" s="3"/>
      <c r="G2316" s="3"/>
      <c r="H2316" s="3"/>
    </row>
    <row r="2317" spans="6:8" ht="15.75" x14ac:dyDescent="0.25">
      <c r="F2317" s="3"/>
      <c r="G2317" s="3"/>
      <c r="H2317" s="3"/>
    </row>
    <row r="2318" spans="6:8" ht="15.75" x14ac:dyDescent="0.25">
      <c r="F2318" s="3"/>
      <c r="G2318" s="3"/>
      <c r="H2318" s="3"/>
    </row>
    <row r="2319" spans="6:8" ht="15.75" x14ac:dyDescent="0.25">
      <c r="F2319" s="3"/>
      <c r="G2319" s="3"/>
      <c r="H2319" s="3"/>
    </row>
    <row r="2320" spans="6:8" ht="15.75" x14ac:dyDescent="0.25">
      <c r="F2320" s="3"/>
      <c r="G2320" s="3"/>
      <c r="H2320" s="3"/>
    </row>
    <row r="2321" spans="6:8" ht="15.75" x14ac:dyDescent="0.25">
      <c r="F2321" s="3"/>
      <c r="G2321" s="3"/>
      <c r="H2321" s="3"/>
    </row>
    <row r="2322" spans="6:8" ht="15.75" x14ac:dyDescent="0.25">
      <c r="F2322" s="3"/>
      <c r="G2322" s="3"/>
      <c r="H2322" s="3"/>
    </row>
    <row r="2323" spans="6:8" ht="15.75" x14ac:dyDescent="0.25">
      <c r="F2323" s="3"/>
      <c r="G2323" s="3"/>
      <c r="H2323" s="3"/>
    </row>
    <row r="2324" spans="6:8" ht="15.75" x14ac:dyDescent="0.25">
      <c r="F2324" s="3"/>
      <c r="G2324" s="3"/>
      <c r="H2324" s="3"/>
    </row>
    <row r="2325" spans="6:8" ht="15.75" x14ac:dyDescent="0.25">
      <c r="F2325" s="3"/>
      <c r="G2325" s="3"/>
      <c r="H2325" s="3"/>
    </row>
    <row r="2326" spans="6:8" ht="15.75" x14ac:dyDescent="0.25">
      <c r="F2326" s="3"/>
      <c r="G2326" s="3"/>
      <c r="H2326" s="3"/>
    </row>
    <row r="2327" spans="6:8" ht="15.75" x14ac:dyDescent="0.25">
      <c r="F2327" s="3"/>
      <c r="G2327" s="3"/>
      <c r="H2327" s="3"/>
    </row>
    <row r="2328" spans="6:8" ht="15.75" x14ac:dyDescent="0.25">
      <c r="F2328" s="3"/>
      <c r="G2328" s="3"/>
      <c r="H2328" s="3"/>
    </row>
    <row r="2329" spans="6:8" ht="15.75" x14ac:dyDescent="0.25">
      <c r="F2329" s="3"/>
      <c r="G2329" s="3"/>
      <c r="H2329" s="3"/>
    </row>
    <row r="2330" spans="6:8" ht="15.75" x14ac:dyDescent="0.25">
      <c r="F2330" s="3"/>
      <c r="G2330" s="3"/>
      <c r="H2330" s="3"/>
    </row>
    <row r="2331" spans="6:8" ht="15.75" x14ac:dyDescent="0.25">
      <c r="F2331" s="3"/>
      <c r="G2331" s="3"/>
      <c r="H2331" s="3"/>
    </row>
    <row r="2332" spans="6:8" ht="15.75" x14ac:dyDescent="0.25">
      <c r="F2332" s="3"/>
      <c r="G2332" s="3"/>
      <c r="H2332" s="3"/>
    </row>
    <row r="2333" spans="6:8" ht="15.75" x14ac:dyDescent="0.25">
      <c r="F2333" s="3"/>
      <c r="G2333" s="3"/>
      <c r="H2333" s="3"/>
    </row>
    <row r="2334" spans="6:8" ht="15.75" x14ac:dyDescent="0.25">
      <c r="F2334" s="3"/>
      <c r="G2334" s="3"/>
      <c r="H2334" s="3"/>
    </row>
    <row r="2335" spans="6:8" ht="15.75" x14ac:dyDescent="0.25">
      <c r="F2335" s="3"/>
      <c r="G2335" s="3"/>
      <c r="H2335" s="3"/>
    </row>
    <row r="2336" spans="6:8" ht="15.75" x14ac:dyDescent="0.25">
      <c r="F2336" s="3"/>
      <c r="G2336" s="3"/>
      <c r="H2336" s="3"/>
    </row>
    <row r="2337" spans="6:8" ht="15.75" x14ac:dyDescent="0.25">
      <c r="F2337" s="3"/>
      <c r="G2337" s="3"/>
      <c r="H2337" s="3"/>
    </row>
    <row r="2338" spans="6:8" ht="15.75" x14ac:dyDescent="0.25">
      <c r="F2338" s="3"/>
      <c r="G2338" s="3"/>
      <c r="H2338" s="3"/>
    </row>
    <row r="2339" spans="6:8" ht="15.75" x14ac:dyDescent="0.25">
      <c r="F2339" s="3"/>
      <c r="G2339" s="3"/>
      <c r="H2339" s="3"/>
    </row>
    <row r="2340" spans="6:8" ht="15.75" x14ac:dyDescent="0.25">
      <c r="F2340" s="3"/>
      <c r="G2340" s="3"/>
      <c r="H2340" s="3"/>
    </row>
    <row r="2341" spans="6:8" ht="15.75" x14ac:dyDescent="0.25">
      <c r="F2341" s="3"/>
      <c r="G2341" s="3"/>
      <c r="H2341" s="3"/>
    </row>
    <row r="2342" spans="6:8" ht="15.75" x14ac:dyDescent="0.25">
      <c r="F2342" s="3"/>
      <c r="G2342" s="3"/>
      <c r="H2342" s="3"/>
    </row>
    <row r="2343" spans="6:8" ht="15.75" x14ac:dyDescent="0.25">
      <c r="F2343" s="3"/>
      <c r="G2343" s="3"/>
      <c r="H2343" s="3"/>
    </row>
    <row r="2344" spans="6:8" ht="15.75" x14ac:dyDescent="0.25">
      <c r="F2344" s="3"/>
      <c r="G2344" s="3"/>
      <c r="H2344" s="3"/>
    </row>
    <row r="2345" spans="6:8" ht="15.75" x14ac:dyDescent="0.25">
      <c r="F2345" s="3"/>
      <c r="G2345" s="3"/>
      <c r="H2345" s="3"/>
    </row>
    <row r="2346" spans="6:8" ht="15.75" x14ac:dyDescent="0.25">
      <c r="F2346" s="3"/>
      <c r="G2346" s="3"/>
      <c r="H2346" s="3"/>
    </row>
    <row r="2347" spans="6:8" ht="15.75" x14ac:dyDescent="0.25">
      <c r="F2347" s="3"/>
      <c r="G2347" s="3"/>
      <c r="H2347" s="3"/>
    </row>
    <row r="2348" spans="6:8" ht="15.75" x14ac:dyDescent="0.25">
      <c r="F2348" s="3"/>
      <c r="G2348" s="3"/>
      <c r="H2348" s="3"/>
    </row>
    <row r="2349" spans="6:8" ht="15.75" x14ac:dyDescent="0.25">
      <c r="F2349" s="3"/>
      <c r="G2349" s="3"/>
      <c r="H2349" s="3"/>
    </row>
    <row r="2350" spans="6:8" ht="15.75" x14ac:dyDescent="0.25">
      <c r="F2350" s="3"/>
      <c r="G2350" s="3"/>
      <c r="H2350" s="3"/>
    </row>
    <row r="2351" spans="6:8" ht="15.75" x14ac:dyDescent="0.25">
      <c r="F2351" s="3"/>
      <c r="G2351" s="3"/>
      <c r="H2351" s="3"/>
    </row>
    <row r="2352" spans="6:8" ht="15.75" x14ac:dyDescent="0.25">
      <c r="F2352" s="3"/>
      <c r="G2352" s="3"/>
      <c r="H2352" s="3"/>
    </row>
    <row r="2353" spans="6:8" ht="15.75" x14ac:dyDescent="0.25">
      <c r="F2353" s="3"/>
      <c r="G2353" s="3"/>
      <c r="H2353" s="3"/>
    </row>
    <row r="2354" spans="6:8" ht="15.75" x14ac:dyDescent="0.25">
      <c r="F2354" s="3"/>
      <c r="G2354" s="3"/>
      <c r="H2354" s="3"/>
    </row>
    <row r="2355" spans="6:8" ht="15.75" x14ac:dyDescent="0.25">
      <c r="F2355" s="3"/>
      <c r="G2355" s="3"/>
      <c r="H2355" s="3"/>
    </row>
    <row r="2356" spans="6:8" ht="15.75" x14ac:dyDescent="0.25">
      <c r="F2356" s="3"/>
      <c r="G2356" s="3"/>
      <c r="H2356" s="3"/>
    </row>
    <row r="2357" spans="6:8" ht="15.75" x14ac:dyDescent="0.25">
      <c r="F2357" s="3"/>
      <c r="G2357" s="3"/>
      <c r="H2357" s="3"/>
    </row>
    <row r="2358" spans="6:8" ht="15.75" x14ac:dyDescent="0.25">
      <c r="F2358" s="3"/>
      <c r="G2358" s="3"/>
      <c r="H2358" s="3"/>
    </row>
    <row r="2359" spans="6:8" ht="15.75" x14ac:dyDescent="0.25">
      <c r="F2359" s="3"/>
      <c r="G2359" s="3"/>
      <c r="H2359" s="3"/>
    </row>
    <row r="2360" spans="6:8" ht="15.75" x14ac:dyDescent="0.25">
      <c r="F2360" s="3"/>
      <c r="G2360" s="3"/>
      <c r="H2360" s="3"/>
    </row>
    <row r="2361" spans="6:8" ht="15.75" x14ac:dyDescent="0.25">
      <c r="F2361" s="3"/>
      <c r="G2361" s="3"/>
      <c r="H2361" s="3"/>
    </row>
    <row r="2362" spans="6:8" ht="15.75" x14ac:dyDescent="0.25">
      <c r="F2362" s="3"/>
      <c r="G2362" s="3"/>
      <c r="H2362" s="3"/>
    </row>
    <row r="2363" spans="6:8" ht="15.75" x14ac:dyDescent="0.25">
      <c r="F2363" s="3"/>
      <c r="G2363" s="3"/>
      <c r="H2363" s="3"/>
    </row>
    <row r="2364" spans="6:8" ht="15.75" x14ac:dyDescent="0.25">
      <c r="F2364" s="3"/>
      <c r="G2364" s="3"/>
      <c r="H2364" s="3"/>
    </row>
    <row r="2365" spans="6:8" ht="15.75" x14ac:dyDescent="0.25">
      <c r="F2365" s="3"/>
      <c r="G2365" s="3"/>
      <c r="H2365" s="3"/>
    </row>
    <row r="2366" spans="6:8" ht="15.75" x14ac:dyDescent="0.25">
      <c r="F2366" s="3"/>
      <c r="G2366" s="3"/>
      <c r="H2366" s="3"/>
    </row>
    <row r="2367" spans="6:8" ht="15.75" x14ac:dyDescent="0.25">
      <c r="F2367" s="3"/>
      <c r="G2367" s="3"/>
      <c r="H2367" s="3"/>
    </row>
    <row r="2368" spans="6:8" ht="15.75" x14ac:dyDescent="0.25">
      <c r="F2368" s="3"/>
      <c r="G2368" s="3"/>
      <c r="H2368" s="3"/>
    </row>
    <row r="2369" spans="6:8" ht="15.75" x14ac:dyDescent="0.25">
      <c r="F2369" s="3"/>
      <c r="G2369" s="3"/>
      <c r="H2369" s="3"/>
    </row>
    <row r="2370" spans="6:8" ht="15.75" x14ac:dyDescent="0.25">
      <c r="F2370" s="3"/>
      <c r="G2370" s="3"/>
      <c r="H2370" s="3"/>
    </row>
    <row r="2371" spans="6:8" ht="15.75" x14ac:dyDescent="0.25">
      <c r="F2371" s="3"/>
      <c r="G2371" s="3"/>
      <c r="H2371" s="3"/>
    </row>
    <row r="2372" spans="6:8" ht="15.75" x14ac:dyDescent="0.25">
      <c r="F2372" s="3"/>
      <c r="G2372" s="3"/>
      <c r="H2372" s="3"/>
    </row>
    <row r="2373" spans="6:8" ht="15.75" x14ac:dyDescent="0.25">
      <c r="F2373" s="3"/>
      <c r="G2373" s="3"/>
      <c r="H2373" s="3"/>
    </row>
    <row r="2374" spans="6:8" ht="15.75" x14ac:dyDescent="0.25">
      <c r="F2374" s="3"/>
      <c r="G2374" s="3"/>
      <c r="H2374" s="3"/>
    </row>
    <row r="2375" spans="6:8" ht="15.75" x14ac:dyDescent="0.25">
      <c r="F2375" s="3"/>
      <c r="G2375" s="3"/>
      <c r="H2375" s="3"/>
    </row>
    <row r="2376" spans="6:8" ht="15.75" x14ac:dyDescent="0.25">
      <c r="F2376" s="3"/>
      <c r="G2376" s="3"/>
      <c r="H2376" s="3"/>
    </row>
    <row r="2377" spans="6:8" ht="15.75" x14ac:dyDescent="0.25">
      <c r="F2377" s="3"/>
      <c r="G2377" s="3"/>
      <c r="H2377" s="3"/>
    </row>
    <row r="2378" spans="6:8" ht="15.75" x14ac:dyDescent="0.25">
      <c r="F2378" s="3"/>
      <c r="G2378" s="3"/>
      <c r="H2378" s="3"/>
    </row>
    <row r="2379" spans="6:8" ht="15.75" x14ac:dyDescent="0.25">
      <c r="F2379" s="3"/>
      <c r="G2379" s="3"/>
      <c r="H2379" s="3"/>
    </row>
    <row r="2380" spans="6:8" ht="15.75" x14ac:dyDescent="0.25">
      <c r="F2380" s="3"/>
      <c r="G2380" s="3"/>
      <c r="H2380" s="3"/>
    </row>
    <row r="2381" spans="6:8" ht="15.75" x14ac:dyDescent="0.25">
      <c r="F2381" s="3"/>
      <c r="G2381" s="3"/>
      <c r="H2381" s="3"/>
    </row>
    <row r="2382" spans="6:8" ht="15.75" x14ac:dyDescent="0.25">
      <c r="F2382" s="3"/>
      <c r="G2382" s="3"/>
      <c r="H2382" s="3"/>
    </row>
    <row r="2383" spans="6:8" ht="15.75" x14ac:dyDescent="0.25">
      <c r="F2383" s="3"/>
      <c r="G2383" s="3"/>
      <c r="H2383" s="3"/>
    </row>
    <row r="2384" spans="6:8" ht="15.75" x14ac:dyDescent="0.25">
      <c r="F2384" s="3"/>
      <c r="G2384" s="3"/>
      <c r="H2384" s="3"/>
    </row>
    <row r="2385" spans="6:8" ht="15.75" x14ac:dyDescent="0.25">
      <c r="F2385" s="3"/>
      <c r="G2385" s="3"/>
      <c r="H2385" s="3"/>
    </row>
    <row r="2386" spans="6:8" ht="15.75" x14ac:dyDescent="0.25">
      <c r="F2386" s="3"/>
      <c r="G2386" s="3"/>
      <c r="H2386" s="3"/>
    </row>
    <row r="2387" spans="6:8" ht="15.75" x14ac:dyDescent="0.25">
      <c r="F2387" s="3"/>
      <c r="G2387" s="3"/>
      <c r="H2387" s="3"/>
    </row>
    <row r="2388" spans="6:8" ht="15.75" x14ac:dyDescent="0.25">
      <c r="F2388" s="3"/>
      <c r="G2388" s="3"/>
      <c r="H2388" s="3"/>
    </row>
    <row r="2389" spans="6:8" ht="15.75" x14ac:dyDescent="0.25">
      <c r="F2389" s="3"/>
      <c r="G2389" s="3"/>
      <c r="H2389" s="3"/>
    </row>
    <row r="2390" spans="6:8" ht="15.75" x14ac:dyDescent="0.25">
      <c r="F2390" s="3"/>
      <c r="G2390" s="3"/>
      <c r="H2390" s="3"/>
    </row>
    <row r="2391" spans="6:8" ht="15.75" x14ac:dyDescent="0.25">
      <c r="F2391" s="3"/>
      <c r="G2391" s="3"/>
      <c r="H2391" s="3"/>
    </row>
    <row r="2392" spans="6:8" ht="15.75" x14ac:dyDescent="0.25">
      <c r="F2392" s="3"/>
      <c r="G2392" s="3"/>
      <c r="H2392" s="3"/>
    </row>
    <row r="2393" spans="6:8" ht="15.75" x14ac:dyDescent="0.25">
      <c r="F2393" s="3"/>
      <c r="G2393" s="3"/>
      <c r="H2393" s="3"/>
    </row>
    <row r="2394" spans="6:8" ht="15.75" x14ac:dyDescent="0.25">
      <c r="F2394" s="3"/>
      <c r="G2394" s="3"/>
      <c r="H2394" s="3"/>
    </row>
    <row r="2395" spans="6:8" ht="15.75" x14ac:dyDescent="0.25">
      <c r="F2395" s="3"/>
      <c r="G2395" s="3"/>
      <c r="H2395" s="3"/>
    </row>
    <row r="2396" spans="6:8" ht="15.75" x14ac:dyDescent="0.25">
      <c r="F2396" s="3"/>
      <c r="G2396" s="3"/>
      <c r="H2396" s="3"/>
    </row>
    <row r="2397" spans="6:8" ht="15.75" x14ac:dyDescent="0.25">
      <c r="F2397" s="3"/>
      <c r="G2397" s="3"/>
      <c r="H2397" s="3"/>
    </row>
    <row r="2398" spans="6:8" ht="15.75" x14ac:dyDescent="0.25">
      <c r="F2398" s="3"/>
      <c r="G2398" s="3"/>
      <c r="H2398" s="3"/>
    </row>
    <row r="2399" spans="6:8" ht="15.75" x14ac:dyDescent="0.25">
      <c r="F2399" s="3"/>
      <c r="G2399" s="3"/>
      <c r="H2399" s="3"/>
    </row>
    <row r="2400" spans="6:8" ht="15.75" x14ac:dyDescent="0.25">
      <c r="F2400" s="3"/>
      <c r="G2400" s="3"/>
      <c r="H2400" s="3"/>
    </row>
    <row r="2401" spans="6:8" ht="15.75" x14ac:dyDescent="0.25">
      <c r="F2401" s="3"/>
      <c r="G2401" s="3"/>
      <c r="H2401" s="3"/>
    </row>
    <row r="2402" spans="6:8" ht="15.75" x14ac:dyDescent="0.25">
      <c r="F2402" s="3"/>
      <c r="G2402" s="3"/>
      <c r="H2402" s="3"/>
    </row>
    <row r="2403" spans="6:8" ht="15.75" x14ac:dyDescent="0.25">
      <c r="F2403" s="3"/>
      <c r="G2403" s="3"/>
      <c r="H2403" s="3"/>
    </row>
    <row r="2404" spans="6:8" ht="15.75" x14ac:dyDescent="0.25">
      <c r="F2404" s="3"/>
      <c r="G2404" s="3"/>
      <c r="H2404" s="3"/>
    </row>
    <row r="2405" spans="6:8" ht="15.75" x14ac:dyDescent="0.25">
      <c r="F2405" s="3"/>
      <c r="G2405" s="3"/>
      <c r="H2405" s="3"/>
    </row>
    <row r="2406" spans="6:8" ht="15.75" x14ac:dyDescent="0.25">
      <c r="F2406" s="3"/>
      <c r="G2406" s="3"/>
      <c r="H2406" s="3"/>
    </row>
    <row r="2407" spans="6:8" ht="15.75" x14ac:dyDescent="0.25">
      <c r="F2407" s="3"/>
      <c r="G2407" s="3"/>
      <c r="H2407" s="3"/>
    </row>
    <row r="2408" spans="6:8" ht="15.75" x14ac:dyDescent="0.25">
      <c r="F2408" s="3"/>
      <c r="G2408" s="3"/>
      <c r="H2408" s="3"/>
    </row>
    <row r="2409" spans="6:8" ht="15.75" x14ac:dyDescent="0.25">
      <c r="F2409" s="3"/>
      <c r="G2409" s="3"/>
      <c r="H2409" s="3"/>
    </row>
    <row r="2410" spans="6:8" ht="15.75" x14ac:dyDescent="0.25">
      <c r="F2410" s="3"/>
      <c r="G2410" s="3"/>
      <c r="H2410" s="3"/>
    </row>
    <row r="2411" spans="6:8" ht="15.75" x14ac:dyDescent="0.25">
      <c r="F2411" s="3"/>
      <c r="G2411" s="3"/>
      <c r="H2411" s="3"/>
    </row>
    <row r="2412" spans="6:8" ht="15.75" x14ac:dyDescent="0.25">
      <c r="F2412" s="3"/>
      <c r="G2412" s="3"/>
      <c r="H2412" s="3"/>
    </row>
    <row r="2413" spans="6:8" ht="15.75" x14ac:dyDescent="0.25">
      <c r="F2413" s="3"/>
      <c r="G2413" s="3"/>
      <c r="H2413" s="3"/>
    </row>
    <row r="2414" spans="6:8" ht="15.75" x14ac:dyDescent="0.25">
      <c r="F2414" s="3"/>
      <c r="G2414" s="3"/>
      <c r="H2414" s="3"/>
    </row>
    <row r="2415" spans="6:8" ht="15.75" x14ac:dyDescent="0.25">
      <c r="F2415" s="3"/>
      <c r="G2415" s="3"/>
      <c r="H2415" s="3"/>
    </row>
    <row r="2416" spans="6:8" ht="15.75" x14ac:dyDescent="0.25">
      <c r="F2416" s="3"/>
      <c r="G2416" s="3"/>
      <c r="H2416" s="3"/>
    </row>
    <row r="2417" spans="6:8" ht="15.75" x14ac:dyDescent="0.25">
      <c r="F2417" s="3"/>
      <c r="G2417" s="3"/>
      <c r="H2417" s="3"/>
    </row>
    <row r="2418" spans="6:8" ht="15.75" x14ac:dyDescent="0.25">
      <c r="F2418" s="3"/>
      <c r="G2418" s="3"/>
      <c r="H2418" s="3"/>
    </row>
    <row r="2419" spans="6:8" ht="15.75" x14ac:dyDescent="0.25">
      <c r="F2419" s="3"/>
      <c r="G2419" s="3"/>
      <c r="H2419" s="3"/>
    </row>
    <row r="2420" spans="6:8" ht="15.75" x14ac:dyDescent="0.25">
      <c r="F2420" s="3"/>
      <c r="G2420" s="3"/>
      <c r="H2420" s="3"/>
    </row>
    <row r="2421" spans="6:8" ht="15.75" x14ac:dyDescent="0.25">
      <c r="F2421" s="3"/>
      <c r="G2421" s="3"/>
      <c r="H2421" s="3"/>
    </row>
    <row r="2422" spans="6:8" ht="15.75" x14ac:dyDescent="0.25">
      <c r="F2422" s="3"/>
      <c r="G2422" s="3"/>
      <c r="H2422" s="3"/>
    </row>
    <row r="2423" spans="6:8" ht="15.75" x14ac:dyDescent="0.25">
      <c r="F2423" s="3"/>
      <c r="G2423" s="3"/>
      <c r="H2423" s="3"/>
    </row>
    <row r="2424" spans="6:8" ht="15.75" x14ac:dyDescent="0.25">
      <c r="F2424" s="3"/>
      <c r="G2424" s="3"/>
      <c r="H2424" s="3"/>
    </row>
    <row r="2425" spans="6:8" ht="15.75" x14ac:dyDescent="0.25">
      <c r="F2425" s="3"/>
      <c r="G2425" s="3"/>
      <c r="H2425" s="3"/>
    </row>
    <row r="2426" spans="6:8" ht="15.75" x14ac:dyDescent="0.25">
      <c r="F2426" s="3"/>
      <c r="G2426" s="3"/>
      <c r="H2426" s="3"/>
    </row>
    <row r="2427" spans="6:8" ht="15.75" x14ac:dyDescent="0.25">
      <c r="F2427" s="3"/>
      <c r="G2427" s="3"/>
      <c r="H2427" s="3"/>
    </row>
    <row r="2428" spans="6:8" ht="15.75" x14ac:dyDescent="0.25">
      <c r="F2428" s="3"/>
      <c r="G2428" s="3"/>
      <c r="H2428" s="3"/>
    </row>
    <row r="2429" spans="6:8" ht="15.75" x14ac:dyDescent="0.25">
      <c r="F2429" s="3"/>
      <c r="G2429" s="3"/>
      <c r="H2429" s="3"/>
    </row>
    <row r="2430" spans="6:8" ht="15.75" x14ac:dyDescent="0.25">
      <c r="F2430" s="3"/>
      <c r="G2430" s="3"/>
      <c r="H2430" s="3"/>
    </row>
    <row r="2431" spans="6:8" ht="15.75" x14ac:dyDescent="0.25">
      <c r="F2431" s="3"/>
      <c r="G2431" s="3"/>
      <c r="H2431" s="3"/>
    </row>
    <row r="2432" spans="6:8" ht="15.75" x14ac:dyDescent="0.25">
      <c r="F2432" s="3"/>
      <c r="G2432" s="3"/>
      <c r="H2432" s="3"/>
    </row>
    <row r="2433" spans="6:8" ht="15.75" x14ac:dyDescent="0.25">
      <c r="F2433" s="3"/>
      <c r="G2433" s="3"/>
      <c r="H2433" s="3"/>
    </row>
    <row r="2434" spans="6:8" ht="15.75" x14ac:dyDescent="0.25">
      <c r="F2434" s="3"/>
      <c r="G2434" s="3"/>
      <c r="H2434" s="3"/>
    </row>
    <row r="2435" spans="6:8" ht="15.75" x14ac:dyDescent="0.25">
      <c r="F2435" s="3"/>
      <c r="G2435" s="3"/>
      <c r="H2435" s="3"/>
    </row>
    <row r="2436" spans="6:8" ht="15.75" x14ac:dyDescent="0.25">
      <c r="F2436" s="3"/>
      <c r="G2436" s="3"/>
      <c r="H2436" s="3"/>
    </row>
    <row r="2437" spans="6:8" ht="15.75" x14ac:dyDescent="0.25">
      <c r="F2437" s="3"/>
      <c r="G2437" s="3"/>
      <c r="H2437" s="3"/>
    </row>
    <row r="2438" spans="6:8" ht="15.75" x14ac:dyDescent="0.25">
      <c r="F2438" s="3"/>
      <c r="G2438" s="3"/>
      <c r="H2438" s="3"/>
    </row>
    <row r="2439" spans="6:8" ht="15.75" x14ac:dyDescent="0.25">
      <c r="F2439" s="3"/>
      <c r="G2439" s="3"/>
      <c r="H2439" s="3"/>
    </row>
    <row r="2440" spans="6:8" ht="15.75" x14ac:dyDescent="0.25">
      <c r="F2440" s="3"/>
      <c r="G2440" s="3"/>
      <c r="H2440" s="3"/>
    </row>
    <row r="2441" spans="6:8" ht="15.75" x14ac:dyDescent="0.25">
      <c r="F2441" s="3"/>
      <c r="G2441" s="3"/>
      <c r="H2441" s="3"/>
    </row>
    <row r="2442" spans="6:8" ht="15.75" x14ac:dyDescent="0.25">
      <c r="F2442" s="3"/>
      <c r="G2442" s="3"/>
      <c r="H2442" s="3"/>
    </row>
    <row r="2443" spans="6:8" ht="15.75" x14ac:dyDescent="0.25">
      <c r="F2443" s="3"/>
      <c r="G2443" s="3"/>
      <c r="H2443" s="3"/>
    </row>
    <row r="2444" spans="6:8" ht="15.75" x14ac:dyDescent="0.25">
      <c r="F2444" s="3"/>
      <c r="G2444" s="3"/>
      <c r="H2444" s="3"/>
    </row>
    <row r="2445" spans="6:8" ht="15.75" x14ac:dyDescent="0.25">
      <c r="F2445" s="3"/>
      <c r="G2445" s="3"/>
      <c r="H2445" s="3"/>
    </row>
    <row r="2446" spans="6:8" ht="15.75" x14ac:dyDescent="0.25">
      <c r="F2446" s="3"/>
      <c r="G2446" s="3"/>
      <c r="H2446" s="3"/>
    </row>
    <row r="2447" spans="6:8" ht="15.75" x14ac:dyDescent="0.25">
      <c r="F2447" s="3"/>
      <c r="G2447" s="3"/>
      <c r="H2447" s="3"/>
    </row>
    <row r="2448" spans="6:8" ht="15.75" x14ac:dyDescent="0.25">
      <c r="F2448" s="3"/>
      <c r="G2448" s="3"/>
      <c r="H2448" s="3"/>
    </row>
    <row r="2449" spans="6:8" ht="15.75" x14ac:dyDescent="0.25">
      <c r="F2449" s="3"/>
      <c r="G2449" s="3"/>
      <c r="H2449" s="3"/>
    </row>
    <row r="2450" spans="6:8" ht="15.75" x14ac:dyDescent="0.25">
      <c r="F2450" s="3"/>
      <c r="G2450" s="3"/>
      <c r="H2450" s="3"/>
    </row>
    <row r="2451" spans="6:8" ht="15.75" x14ac:dyDescent="0.25">
      <c r="F2451" s="3"/>
      <c r="G2451" s="3"/>
      <c r="H2451" s="3"/>
    </row>
    <row r="2452" spans="6:8" ht="15.75" x14ac:dyDescent="0.25">
      <c r="F2452" s="3"/>
      <c r="G2452" s="3"/>
      <c r="H2452" s="3"/>
    </row>
    <row r="2453" spans="6:8" ht="15.75" x14ac:dyDescent="0.25">
      <c r="F2453" s="3"/>
      <c r="G2453" s="3"/>
      <c r="H2453" s="3"/>
    </row>
    <row r="2454" spans="6:8" ht="15.75" x14ac:dyDescent="0.25">
      <c r="F2454" s="3"/>
      <c r="G2454" s="3"/>
      <c r="H2454" s="3"/>
    </row>
    <row r="2455" spans="6:8" ht="15.75" x14ac:dyDescent="0.25">
      <c r="F2455" s="3"/>
      <c r="G2455" s="3"/>
      <c r="H2455" s="3"/>
    </row>
    <row r="2456" spans="6:8" ht="15.75" x14ac:dyDescent="0.25">
      <c r="F2456" s="3"/>
      <c r="G2456" s="3"/>
      <c r="H2456" s="3"/>
    </row>
    <row r="2457" spans="6:8" ht="15.75" x14ac:dyDescent="0.25">
      <c r="F2457" s="3"/>
      <c r="G2457" s="3"/>
      <c r="H2457" s="3"/>
    </row>
    <row r="2458" spans="6:8" ht="15.75" x14ac:dyDescent="0.25">
      <c r="F2458" s="3"/>
      <c r="G2458" s="3"/>
      <c r="H2458" s="3"/>
    </row>
    <row r="2459" spans="6:8" ht="15.75" x14ac:dyDescent="0.25">
      <c r="F2459" s="3"/>
      <c r="G2459" s="3"/>
      <c r="H2459" s="3"/>
    </row>
    <row r="2460" spans="6:8" ht="15.75" x14ac:dyDescent="0.25">
      <c r="F2460" s="3"/>
      <c r="G2460" s="3"/>
      <c r="H2460" s="3"/>
    </row>
    <row r="2461" spans="6:8" ht="15.75" x14ac:dyDescent="0.25">
      <c r="F2461" s="3"/>
      <c r="G2461" s="3"/>
      <c r="H2461" s="3"/>
    </row>
    <row r="2462" spans="6:8" ht="15.75" x14ac:dyDescent="0.25">
      <c r="F2462" s="3"/>
      <c r="G2462" s="3"/>
      <c r="H2462" s="3"/>
    </row>
    <row r="2463" spans="6:8" ht="15.75" x14ac:dyDescent="0.25">
      <c r="F2463" s="3"/>
      <c r="G2463" s="3"/>
      <c r="H2463" s="3"/>
    </row>
    <row r="2464" spans="6:8" ht="15.75" x14ac:dyDescent="0.25">
      <c r="F2464" s="3"/>
      <c r="G2464" s="3"/>
      <c r="H2464" s="3"/>
    </row>
    <row r="2465" spans="6:8" ht="15.75" x14ac:dyDescent="0.25">
      <c r="F2465" s="3"/>
      <c r="G2465" s="3"/>
      <c r="H2465" s="3"/>
    </row>
    <row r="2466" spans="6:8" ht="15.75" x14ac:dyDescent="0.25">
      <c r="F2466" s="3"/>
      <c r="G2466" s="3"/>
      <c r="H2466" s="3"/>
    </row>
    <row r="2467" spans="6:8" ht="15.75" x14ac:dyDescent="0.25">
      <c r="F2467" s="3"/>
      <c r="G2467" s="3"/>
      <c r="H2467" s="3"/>
    </row>
    <row r="2468" spans="6:8" ht="15.75" x14ac:dyDescent="0.25">
      <c r="F2468" s="3"/>
      <c r="G2468" s="3"/>
      <c r="H2468" s="3"/>
    </row>
    <row r="2469" spans="6:8" ht="15.75" x14ac:dyDescent="0.25">
      <c r="F2469" s="3"/>
      <c r="G2469" s="3"/>
      <c r="H2469" s="3"/>
    </row>
    <row r="2470" spans="6:8" ht="15.75" x14ac:dyDescent="0.25">
      <c r="F2470" s="3"/>
      <c r="G2470" s="3"/>
      <c r="H2470" s="3"/>
    </row>
    <row r="2471" spans="6:8" ht="15.75" x14ac:dyDescent="0.25">
      <c r="F2471" s="3"/>
      <c r="G2471" s="3"/>
      <c r="H2471" s="3"/>
    </row>
    <row r="2472" spans="6:8" ht="15.75" x14ac:dyDescent="0.25">
      <c r="F2472" s="3"/>
      <c r="G2472" s="3"/>
      <c r="H2472" s="3"/>
    </row>
    <row r="2473" spans="6:8" ht="15.75" x14ac:dyDescent="0.25">
      <c r="F2473" s="3"/>
      <c r="G2473" s="3"/>
      <c r="H2473" s="3"/>
    </row>
    <row r="2474" spans="6:8" ht="15.75" x14ac:dyDescent="0.25">
      <c r="F2474" s="3"/>
      <c r="G2474" s="3"/>
      <c r="H2474" s="3"/>
    </row>
    <row r="2475" spans="6:8" ht="15.75" x14ac:dyDescent="0.25">
      <c r="F2475" s="3"/>
      <c r="G2475" s="3"/>
      <c r="H2475" s="3"/>
    </row>
    <row r="2476" spans="6:8" ht="15.75" x14ac:dyDescent="0.25">
      <c r="F2476" s="3"/>
      <c r="G2476" s="3"/>
      <c r="H2476" s="3"/>
    </row>
    <row r="2477" spans="6:8" ht="15.75" x14ac:dyDescent="0.25">
      <c r="F2477" s="3"/>
      <c r="G2477" s="3"/>
      <c r="H2477" s="3"/>
    </row>
    <row r="2478" spans="6:8" ht="15.75" x14ac:dyDescent="0.25">
      <c r="F2478" s="3"/>
      <c r="G2478" s="3"/>
      <c r="H2478" s="3"/>
    </row>
    <row r="2479" spans="6:8" ht="15.75" x14ac:dyDescent="0.25">
      <c r="F2479" s="3"/>
      <c r="G2479" s="3"/>
      <c r="H2479" s="3"/>
    </row>
    <row r="2480" spans="6:8" ht="15.75" x14ac:dyDescent="0.25">
      <c r="F2480" s="3"/>
      <c r="G2480" s="3"/>
      <c r="H2480" s="3"/>
    </row>
    <row r="2481" spans="6:8" ht="15.75" x14ac:dyDescent="0.25">
      <c r="F2481" s="3"/>
      <c r="G2481" s="3"/>
      <c r="H2481" s="3"/>
    </row>
    <row r="2482" spans="6:8" ht="15.75" x14ac:dyDescent="0.25">
      <c r="F2482" s="3"/>
      <c r="G2482" s="3"/>
      <c r="H2482" s="3"/>
    </row>
    <row r="2483" spans="6:8" ht="15.75" x14ac:dyDescent="0.25">
      <c r="F2483" s="3"/>
      <c r="G2483" s="3"/>
      <c r="H2483" s="3"/>
    </row>
    <row r="2484" spans="6:8" ht="15.75" x14ac:dyDescent="0.25">
      <c r="F2484" s="3"/>
      <c r="G2484" s="3"/>
      <c r="H2484" s="3"/>
    </row>
    <row r="2485" spans="6:8" ht="15.75" x14ac:dyDescent="0.25">
      <c r="F2485" s="3"/>
      <c r="G2485" s="3"/>
      <c r="H2485" s="3"/>
    </row>
    <row r="2486" spans="6:8" ht="15.75" x14ac:dyDescent="0.25">
      <c r="F2486" s="3"/>
      <c r="G2486" s="3"/>
      <c r="H2486" s="3"/>
    </row>
    <row r="2487" spans="6:8" ht="15.75" x14ac:dyDescent="0.25">
      <c r="F2487" s="3"/>
      <c r="G2487" s="3"/>
      <c r="H2487" s="3"/>
    </row>
    <row r="2488" spans="6:8" ht="15.75" x14ac:dyDescent="0.25">
      <c r="F2488" s="3"/>
      <c r="G2488" s="3"/>
      <c r="H2488" s="3"/>
    </row>
    <row r="2489" spans="6:8" ht="15.75" x14ac:dyDescent="0.25">
      <c r="F2489" s="3"/>
      <c r="G2489" s="3"/>
      <c r="H2489" s="3"/>
    </row>
    <row r="2490" spans="6:8" ht="15.75" x14ac:dyDescent="0.25">
      <c r="F2490" s="3"/>
      <c r="G2490" s="3"/>
      <c r="H2490" s="3"/>
    </row>
    <row r="2491" spans="6:8" ht="15.75" x14ac:dyDescent="0.25">
      <c r="F2491" s="3"/>
      <c r="G2491" s="3"/>
      <c r="H2491" s="3"/>
    </row>
    <row r="2492" spans="6:8" ht="15.75" x14ac:dyDescent="0.25">
      <c r="F2492" s="3"/>
      <c r="G2492" s="3"/>
      <c r="H2492" s="3"/>
    </row>
    <row r="2493" spans="6:8" ht="15.75" x14ac:dyDescent="0.25">
      <c r="F2493" s="3"/>
      <c r="G2493" s="3"/>
      <c r="H2493" s="3"/>
    </row>
    <row r="2494" spans="6:8" ht="15.75" x14ac:dyDescent="0.25">
      <c r="F2494" s="3"/>
      <c r="G2494" s="3"/>
      <c r="H2494" s="3"/>
    </row>
    <row r="2495" spans="6:8" ht="15.75" x14ac:dyDescent="0.25">
      <c r="F2495" s="3"/>
      <c r="G2495" s="3"/>
      <c r="H2495" s="3"/>
    </row>
    <row r="2496" spans="6:8" ht="15.75" x14ac:dyDescent="0.25">
      <c r="F2496" s="3"/>
      <c r="G2496" s="3"/>
      <c r="H2496" s="3"/>
    </row>
    <row r="2497" spans="6:8" ht="15.75" x14ac:dyDescent="0.25">
      <c r="F2497" s="3"/>
      <c r="G2497" s="3"/>
      <c r="H2497" s="3"/>
    </row>
    <row r="2498" spans="6:8" ht="15.75" x14ac:dyDescent="0.25">
      <c r="F2498" s="3"/>
      <c r="G2498" s="3"/>
      <c r="H2498" s="3"/>
    </row>
    <row r="2499" spans="6:8" ht="15.75" x14ac:dyDescent="0.25">
      <c r="F2499" s="3"/>
      <c r="G2499" s="3"/>
      <c r="H2499" s="3"/>
    </row>
    <row r="2500" spans="6:8" ht="15.75" x14ac:dyDescent="0.25">
      <c r="F2500" s="3"/>
      <c r="G2500" s="3"/>
      <c r="H2500" s="3"/>
    </row>
    <row r="2501" spans="6:8" ht="15.75" x14ac:dyDescent="0.25">
      <c r="F2501" s="3"/>
      <c r="G2501" s="3"/>
      <c r="H2501" s="3"/>
    </row>
    <row r="2502" spans="6:8" ht="15.75" x14ac:dyDescent="0.25">
      <c r="F2502" s="3"/>
      <c r="G2502" s="3"/>
      <c r="H2502" s="3"/>
    </row>
    <row r="2503" spans="6:8" ht="15.75" x14ac:dyDescent="0.25">
      <c r="F2503" s="3"/>
      <c r="G2503" s="3"/>
      <c r="H2503" s="3"/>
    </row>
    <row r="2504" spans="6:8" ht="15.75" x14ac:dyDescent="0.25">
      <c r="F2504" s="3"/>
      <c r="G2504" s="3"/>
      <c r="H2504" s="3"/>
    </row>
    <row r="2505" spans="6:8" ht="15.75" x14ac:dyDescent="0.25">
      <c r="F2505" s="3"/>
      <c r="G2505" s="3"/>
      <c r="H2505" s="3"/>
    </row>
    <row r="2506" spans="6:8" ht="15.75" x14ac:dyDescent="0.25">
      <c r="F2506" s="3"/>
      <c r="G2506" s="3"/>
      <c r="H2506" s="3"/>
    </row>
    <row r="2507" spans="6:8" ht="15.75" x14ac:dyDescent="0.25">
      <c r="F2507" s="3"/>
      <c r="G2507" s="3"/>
      <c r="H2507" s="3"/>
    </row>
    <row r="2508" spans="6:8" ht="15.75" x14ac:dyDescent="0.25">
      <c r="F2508" s="3"/>
      <c r="G2508" s="3"/>
      <c r="H2508" s="3"/>
    </row>
    <row r="2509" spans="6:8" ht="15.75" x14ac:dyDescent="0.25">
      <c r="F2509" s="3"/>
      <c r="G2509" s="3"/>
      <c r="H2509" s="3"/>
    </row>
    <row r="2510" spans="6:8" ht="15.75" x14ac:dyDescent="0.25">
      <c r="F2510" s="3"/>
      <c r="G2510" s="3"/>
      <c r="H2510" s="3"/>
    </row>
    <row r="2511" spans="6:8" ht="15.75" x14ac:dyDescent="0.25">
      <c r="F2511" s="3"/>
      <c r="G2511" s="3"/>
      <c r="H2511" s="3"/>
    </row>
    <row r="2512" spans="6:8" ht="15.75" x14ac:dyDescent="0.25">
      <c r="F2512" s="3"/>
      <c r="G2512" s="3"/>
      <c r="H2512" s="3"/>
    </row>
    <row r="2513" spans="6:8" ht="15.75" x14ac:dyDescent="0.25">
      <c r="F2513" s="3"/>
      <c r="G2513" s="3"/>
      <c r="H2513" s="3"/>
    </row>
    <row r="2514" spans="6:8" ht="15.75" x14ac:dyDescent="0.25">
      <c r="F2514" s="3"/>
      <c r="G2514" s="3"/>
      <c r="H2514" s="3"/>
    </row>
    <row r="2515" spans="6:8" ht="15.75" x14ac:dyDescent="0.25">
      <c r="F2515" s="3"/>
      <c r="G2515" s="3"/>
      <c r="H2515" s="3"/>
    </row>
    <row r="2516" spans="6:8" ht="15.75" x14ac:dyDescent="0.25">
      <c r="F2516" s="3"/>
      <c r="G2516" s="3"/>
      <c r="H2516" s="3"/>
    </row>
    <row r="2517" spans="6:8" ht="15.75" x14ac:dyDescent="0.25">
      <c r="F2517" s="3"/>
      <c r="G2517" s="3"/>
      <c r="H2517" s="3"/>
    </row>
    <row r="2518" spans="6:8" ht="15.75" x14ac:dyDescent="0.25">
      <c r="F2518" s="3"/>
      <c r="G2518" s="3"/>
      <c r="H2518" s="3"/>
    </row>
    <row r="2519" spans="6:8" ht="15.75" x14ac:dyDescent="0.25">
      <c r="F2519" s="3"/>
      <c r="G2519" s="3"/>
      <c r="H2519" s="3"/>
    </row>
    <row r="2520" spans="6:8" ht="15.75" x14ac:dyDescent="0.25">
      <c r="F2520" s="3"/>
      <c r="G2520" s="3"/>
      <c r="H2520" s="3"/>
    </row>
    <row r="2521" spans="6:8" ht="15.75" x14ac:dyDescent="0.25">
      <c r="F2521" s="3"/>
      <c r="G2521" s="3"/>
      <c r="H2521" s="3"/>
    </row>
    <row r="2522" spans="6:8" ht="15.75" x14ac:dyDescent="0.25">
      <c r="F2522" s="3"/>
      <c r="G2522" s="3"/>
      <c r="H2522" s="3"/>
    </row>
    <row r="2523" spans="6:8" ht="15.75" x14ac:dyDescent="0.25">
      <c r="F2523" s="3"/>
      <c r="G2523" s="3"/>
      <c r="H2523" s="3"/>
    </row>
    <row r="2524" spans="6:8" ht="15.75" x14ac:dyDescent="0.25">
      <c r="F2524" s="3"/>
      <c r="G2524" s="3"/>
      <c r="H2524" s="3"/>
    </row>
    <row r="2525" spans="6:8" ht="15.75" x14ac:dyDescent="0.25">
      <c r="F2525" s="3"/>
      <c r="G2525" s="3"/>
      <c r="H2525" s="3"/>
    </row>
    <row r="2526" spans="6:8" ht="15.75" x14ac:dyDescent="0.25">
      <c r="F2526" s="3"/>
      <c r="G2526" s="3"/>
      <c r="H2526" s="3"/>
    </row>
    <row r="2527" spans="6:8" ht="15.75" x14ac:dyDescent="0.25">
      <c r="F2527" s="3"/>
      <c r="G2527" s="3"/>
      <c r="H2527" s="3"/>
    </row>
    <row r="2528" spans="6:8" ht="15.75" x14ac:dyDescent="0.25">
      <c r="F2528" s="3"/>
      <c r="G2528" s="3"/>
      <c r="H2528" s="3"/>
    </row>
    <row r="2529" spans="6:8" ht="15.75" x14ac:dyDescent="0.25">
      <c r="F2529" s="3"/>
      <c r="G2529" s="3"/>
      <c r="H2529" s="3"/>
    </row>
    <row r="2530" spans="6:8" ht="15.75" x14ac:dyDescent="0.25">
      <c r="F2530" s="3"/>
      <c r="G2530" s="3"/>
      <c r="H2530" s="3"/>
    </row>
    <row r="2531" spans="6:8" ht="15.75" x14ac:dyDescent="0.25">
      <c r="F2531" s="3"/>
      <c r="G2531" s="3"/>
      <c r="H2531" s="3"/>
    </row>
    <row r="2532" spans="6:8" ht="15.75" x14ac:dyDescent="0.25">
      <c r="F2532" s="3"/>
      <c r="G2532" s="3"/>
      <c r="H2532" s="3"/>
    </row>
    <row r="2533" spans="6:8" ht="15.75" x14ac:dyDescent="0.25">
      <c r="F2533" s="3"/>
      <c r="G2533" s="3"/>
      <c r="H2533" s="3"/>
    </row>
    <row r="2534" spans="6:8" ht="15.75" x14ac:dyDescent="0.25">
      <c r="F2534" s="3"/>
      <c r="G2534" s="3"/>
      <c r="H2534" s="3"/>
    </row>
    <row r="2535" spans="6:8" ht="15.75" x14ac:dyDescent="0.25">
      <c r="F2535" s="3"/>
      <c r="G2535" s="3"/>
      <c r="H2535" s="3"/>
    </row>
    <row r="2536" spans="6:8" ht="15.75" x14ac:dyDescent="0.25">
      <c r="F2536" s="3"/>
      <c r="G2536" s="3"/>
      <c r="H2536" s="3"/>
    </row>
    <row r="2537" spans="6:8" ht="15.75" x14ac:dyDescent="0.25">
      <c r="F2537" s="3"/>
      <c r="G2537" s="3"/>
      <c r="H2537" s="3"/>
    </row>
    <row r="2538" spans="6:8" ht="15.75" x14ac:dyDescent="0.25">
      <c r="F2538" s="3"/>
      <c r="G2538" s="3"/>
      <c r="H2538" s="3"/>
    </row>
    <row r="2539" spans="6:8" ht="15.75" x14ac:dyDescent="0.25">
      <c r="F2539" s="3"/>
      <c r="G2539" s="3"/>
      <c r="H2539" s="3"/>
    </row>
    <row r="2540" spans="6:8" ht="15.75" x14ac:dyDescent="0.25">
      <c r="F2540" s="3"/>
      <c r="G2540" s="3"/>
      <c r="H2540" s="3"/>
    </row>
    <row r="2541" spans="6:8" ht="15.75" x14ac:dyDescent="0.25">
      <c r="F2541" s="3"/>
      <c r="G2541" s="3"/>
      <c r="H2541" s="3"/>
    </row>
    <row r="2542" spans="6:8" ht="15.75" x14ac:dyDescent="0.25">
      <c r="F2542" s="3"/>
      <c r="G2542" s="3"/>
      <c r="H2542" s="3"/>
    </row>
    <row r="2543" spans="6:8" ht="15.75" x14ac:dyDescent="0.25">
      <c r="F2543" s="3"/>
      <c r="G2543" s="3"/>
      <c r="H2543" s="3"/>
    </row>
    <row r="2544" spans="6:8" ht="15.75" x14ac:dyDescent="0.25">
      <c r="F2544" s="3"/>
      <c r="G2544" s="3"/>
      <c r="H2544" s="3"/>
    </row>
    <row r="2545" spans="6:8" ht="15.75" x14ac:dyDescent="0.25">
      <c r="F2545" s="3"/>
      <c r="G2545" s="3"/>
      <c r="H2545" s="3"/>
    </row>
    <row r="2546" spans="6:8" ht="15.75" x14ac:dyDescent="0.25">
      <c r="F2546" s="3"/>
      <c r="G2546" s="3"/>
      <c r="H2546" s="3"/>
    </row>
    <row r="2547" spans="6:8" ht="15.75" x14ac:dyDescent="0.25">
      <c r="F2547" s="3"/>
      <c r="G2547" s="3"/>
      <c r="H2547" s="3"/>
    </row>
    <row r="2548" spans="6:8" ht="15.75" x14ac:dyDescent="0.25">
      <c r="F2548" s="3"/>
      <c r="G2548" s="3"/>
      <c r="H2548" s="3"/>
    </row>
    <row r="2549" spans="6:8" ht="15.75" x14ac:dyDescent="0.25">
      <c r="F2549" s="3"/>
      <c r="G2549" s="3"/>
      <c r="H2549" s="3"/>
    </row>
    <row r="2550" spans="6:8" ht="15.75" x14ac:dyDescent="0.25">
      <c r="F2550" s="3"/>
      <c r="G2550" s="3"/>
      <c r="H2550" s="3"/>
    </row>
    <row r="2551" spans="6:8" ht="15.75" x14ac:dyDescent="0.25">
      <c r="F2551" s="3"/>
      <c r="G2551" s="3"/>
      <c r="H2551" s="3"/>
    </row>
    <row r="2552" spans="6:8" ht="15.75" x14ac:dyDescent="0.25">
      <c r="F2552" s="3"/>
      <c r="G2552" s="3"/>
      <c r="H2552" s="3"/>
    </row>
    <row r="2553" spans="6:8" ht="15.75" x14ac:dyDescent="0.25">
      <c r="F2553" s="3"/>
      <c r="G2553" s="3"/>
      <c r="H2553" s="3"/>
    </row>
    <row r="2554" spans="6:8" ht="15.75" x14ac:dyDescent="0.25">
      <c r="F2554" s="3"/>
      <c r="G2554" s="3"/>
      <c r="H2554" s="3"/>
    </row>
    <row r="2555" spans="6:8" ht="15.75" x14ac:dyDescent="0.25">
      <c r="F2555" s="3"/>
      <c r="G2555" s="3"/>
      <c r="H2555" s="3"/>
    </row>
    <row r="2556" spans="6:8" ht="15.75" x14ac:dyDescent="0.25">
      <c r="F2556" s="3"/>
      <c r="G2556" s="3"/>
      <c r="H2556" s="3"/>
    </row>
    <row r="2557" spans="6:8" ht="15.75" x14ac:dyDescent="0.25">
      <c r="F2557" s="3"/>
      <c r="G2557" s="3"/>
      <c r="H2557" s="3"/>
    </row>
    <row r="2558" spans="6:8" ht="15.75" x14ac:dyDescent="0.25">
      <c r="F2558" s="3"/>
      <c r="G2558" s="3"/>
      <c r="H2558" s="3"/>
    </row>
    <row r="2559" spans="6:8" ht="15.75" x14ac:dyDescent="0.25">
      <c r="F2559" s="3"/>
      <c r="G2559" s="3"/>
      <c r="H2559" s="3"/>
    </row>
    <row r="2560" spans="6:8" ht="15.75" x14ac:dyDescent="0.25">
      <c r="F2560" s="3"/>
      <c r="G2560" s="3"/>
      <c r="H2560" s="3"/>
    </row>
    <row r="2561" spans="6:8" ht="15.75" x14ac:dyDescent="0.25">
      <c r="F2561" s="3"/>
      <c r="G2561" s="3"/>
      <c r="H2561" s="3"/>
    </row>
    <row r="2562" spans="6:8" ht="15.75" x14ac:dyDescent="0.25">
      <c r="F2562" s="3"/>
      <c r="G2562" s="3"/>
      <c r="H2562" s="3"/>
    </row>
    <row r="2563" spans="6:8" ht="15.75" x14ac:dyDescent="0.25">
      <c r="F2563" s="3"/>
      <c r="G2563" s="3"/>
      <c r="H2563" s="3"/>
    </row>
    <row r="2564" spans="6:8" ht="15.75" x14ac:dyDescent="0.25">
      <c r="F2564" s="3"/>
      <c r="G2564" s="3"/>
      <c r="H2564" s="3"/>
    </row>
    <row r="2565" spans="6:8" ht="15.75" x14ac:dyDescent="0.25">
      <c r="F2565" s="3"/>
      <c r="G2565" s="3"/>
      <c r="H2565" s="3"/>
    </row>
    <row r="2566" spans="6:8" ht="15.75" x14ac:dyDescent="0.25">
      <c r="F2566" s="3"/>
      <c r="G2566" s="3"/>
      <c r="H2566" s="3"/>
    </row>
    <row r="2567" spans="6:8" ht="15.75" x14ac:dyDescent="0.25">
      <c r="F2567" s="3"/>
      <c r="G2567" s="3"/>
      <c r="H2567" s="3"/>
    </row>
    <row r="2568" spans="6:8" ht="15.75" x14ac:dyDescent="0.25">
      <c r="F2568" s="3"/>
      <c r="G2568" s="3"/>
      <c r="H2568" s="3"/>
    </row>
    <row r="2569" spans="6:8" ht="15.75" x14ac:dyDescent="0.25">
      <c r="F2569" s="3"/>
      <c r="G2569" s="3"/>
      <c r="H2569" s="3"/>
    </row>
    <row r="2570" spans="6:8" ht="15.75" x14ac:dyDescent="0.25">
      <c r="F2570" s="3"/>
      <c r="G2570" s="3"/>
      <c r="H2570" s="3"/>
    </row>
    <row r="2571" spans="6:8" ht="15.75" x14ac:dyDescent="0.25">
      <c r="F2571" s="3"/>
      <c r="G2571" s="3"/>
      <c r="H2571" s="3"/>
    </row>
    <row r="2572" spans="6:8" ht="15.75" x14ac:dyDescent="0.25">
      <c r="F2572" s="3"/>
      <c r="G2572" s="3"/>
      <c r="H2572" s="3"/>
    </row>
    <row r="2573" spans="6:8" ht="15.75" x14ac:dyDescent="0.25">
      <c r="F2573" s="3"/>
      <c r="G2573" s="3"/>
      <c r="H2573" s="3"/>
    </row>
    <row r="2574" spans="6:8" ht="15.75" x14ac:dyDescent="0.25">
      <c r="F2574" s="3"/>
      <c r="G2574" s="3"/>
      <c r="H2574" s="3"/>
    </row>
    <row r="2575" spans="6:8" ht="15.75" x14ac:dyDescent="0.25">
      <c r="F2575" s="3"/>
      <c r="G2575" s="3"/>
      <c r="H2575" s="3"/>
    </row>
    <row r="2576" spans="6:8" ht="15.75" x14ac:dyDescent="0.25">
      <c r="F2576" s="3"/>
      <c r="G2576" s="3"/>
      <c r="H2576" s="3"/>
    </row>
    <row r="2577" spans="6:8" ht="15.75" x14ac:dyDescent="0.25">
      <c r="F2577" s="3"/>
      <c r="G2577" s="3"/>
      <c r="H2577" s="3"/>
    </row>
    <row r="2578" spans="6:8" ht="15.75" x14ac:dyDescent="0.25">
      <c r="F2578" s="3"/>
      <c r="G2578" s="3"/>
      <c r="H2578" s="3"/>
    </row>
    <row r="2579" spans="6:8" ht="15.75" x14ac:dyDescent="0.25">
      <c r="F2579" s="3"/>
      <c r="G2579" s="3"/>
      <c r="H2579" s="3"/>
    </row>
    <row r="2580" spans="6:8" ht="15.75" x14ac:dyDescent="0.25">
      <c r="F2580" s="3"/>
      <c r="G2580" s="3"/>
      <c r="H2580" s="3"/>
    </row>
    <row r="2581" spans="6:8" ht="15.75" x14ac:dyDescent="0.25">
      <c r="F2581" s="3"/>
      <c r="G2581" s="3"/>
      <c r="H2581" s="3"/>
    </row>
    <row r="2582" spans="6:8" ht="15.75" x14ac:dyDescent="0.25">
      <c r="F2582" s="3"/>
      <c r="G2582" s="3"/>
      <c r="H2582" s="3"/>
    </row>
    <row r="2583" spans="6:8" ht="15.75" x14ac:dyDescent="0.25">
      <c r="F2583" s="3"/>
      <c r="G2583" s="3"/>
      <c r="H2583" s="3"/>
    </row>
    <row r="2584" spans="6:8" ht="15.75" x14ac:dyDescent="0.25">
      <c r="F2584" s="3"/>
      <c r="G2584" s="3"/>
      <c r="H2584" s="3"/>
    </row>
    <row r="2585" spans="6:8" ht="15.75" x14ac:dyDescent="0.25">
      <c r="F2585" s="3"/>
      <c r="G2585" s="3"/>
      <c r="H2585" s="3"/>
    </row>
    <row r="2586" spans="6:8" ht="15.75" x14ac:dyDescent="0.25">
      <c r="F2586" s="3"/>
      <c r="G2586" s="3"/>
      <c r="H2586" s="3"/>
    </row>
    <row r="2587" spans="6:8" ht="15.75" x14ac:dyDescent="0.25">
      <c r="F2587" s="3"/>
      <c r="G2587" s="3"/>
      <c r="H2587" s="3"/>
    </row>
    <row r="2588" spans="6:8" ht="15.75" x14ac:dyDescent="0.25">
      <c r="F2588" s="3"/>
      <c r="G2588" s="3"/>
      <c r="H2588" s="3"/>
    </row>
    <row r="2589" spans="6:8" ht="15.75" x14ac:dyDescent="0.25">
      <c r="F2589" s="3"/>
      <c r="G2589" s="3"/>
      <c r="H2589" s="3"/>
    </row>
    <row r="2590" spans="6:8" ht="15.75" x14ac:dyDescent="0.25">
      <c r="F2590" s="3"/>
      <c r="G2590" s="3"/>
      <c r="H2590" s="3"/>
    </row>
    <row r="2591" spans="6:8" ht="15.75" x14ac:dyDescent="0.25">
      <c r="F2591" s="3"/>
      <c r="G2591" s="3"/>
      <c r="H2591" s="3"/>
    </row>
    <row r="2592" spans="6:8" ht="15.75" x14ac:dyDescent="0.25">
      <c r="F2592" s="3"/>
      <c r="G2592" s="3"/>
      <c r="H2592" s="3"/>
    </row>
    <row r="2593" spans="6:8" ht="15.75" x14ac:dyDescent="0.25">
      <c r="F2593" s="3"/>
      <c r="G2593" s="3"/>
      <c r="H2593" s="3"/>
    </row>
    <row r="2594" spans="6:8" ht="15.75" x14ac:dyDescent="0.25">
      <c r="F2594" s="3"/>
      <c r="G2594" s="3"/>
      <c r="H2594" s="3"/>
    </row>
    <row r="2595" spans="6:8" ht="15.75" x14ac:dyDescent="0.25">
      <c r="F2595" s="3"/>
      <c r="G2595" s="3"/>
      <c r="H2595" s="3"/>
    </row>
    <row r="2596" spans="6:8" ht="15.75" x14ac:dyDescent="0.25">
      <c r="F2596" s="3"/>
      <c r="G2596" s="3"/>
      <c r="H2596" s="3"/>
    </row>
    <row r="2597" spans="6:8" ht="15.75" x14ac:dyDescent="0.25">
      <c r="F2597" s="3"/>
      <c r="G2597" s="3"/>
      <c r="H2597" s="3"/>
    </row>
    <row r="2598" spans="6:8" ht="15.75" x14ac:dyDescent="0.25">
      <c r="F2598" s="3"/>
      <c r="G2598" s="3"/>
      <c r="H2598" s="3"/>
    </row>
    <row r="2599" spans="6:8" ht="15.75" x14ac:dyDescent="0.25">
      <c r="F2599" s="3"/>
      <c r="G2599" s="3"/>
      <c r="H2599" s="3"/>
    </row>
    <row r="2600" spans="6:8" ht="15.75" x14ac:dyDescent="0.25">
      <c r="F2600" s="3"/>
      <c r="G2600" s="3"/>
      <c r="H2600" s="3"/>
    </row>
    <row r="2601" spans="6:8" ht="15.75" x14ac:dyDescent="0.25">
      <c r="F2601" s="3"/>
      <c r="G2601" s="3"/>
      <c r="H2601" s="3"/>
    </row>
    <row r="2602" spans="6:8" ht="15.75" x14ac:dyDescent="0.25">
      <c r="F2602" s="3"/>
      <c r="G2602" s="3"/>
      <c r="H2602" s="3"/>
    </row>
    <row r="2603" spans="6:8" ht="15.75" x14ac:dyDescent="0.25">
      <c r="F2603" s="3"/>
      <c r="G2603" s="3"/>
      <c r="H2603" s="3"/>
    </row>
    <row r="2604" spans="6:8" ht="15.75" x14ac:dyDescent="0.25">
      <c r="F2604" s="3"/>
      <c r="G2604" s="3"/>
      <c r="H2604" s="3"/>
    </row>
    <row r="2605" spans="6:8" ht="15.75" x14ac:dyDescent="0.25">
      <c r="F2605" s="3"/>
      <c r="G2605" s="3"/>
      <c r="H2605" s="3"/>
    </row>
    <row r="2606" spans="6:8" ht="15.75" x14ac:dyDescent="0.25">
      <c r="F2606" s="3"/>
      <c r="G2606" s="3"/>
      <c r="H2606" s="3"/>
    </row>
    <row r="2607" spans="6:8" ht="15.75" x14ac:dyDescent="0.25">
      <c r="F2607" s="3"/>
      <c r="G2607" s="3"/>
      <c r="H2607" s="3"/>
    </row>
    <row r="2608" spans="6:8" ht="15.75" x14ac:dyDescent="0.25">
      <c r="F2608" s="3"/>
      <c r="G2608" s="3"/>
      <c r="H2608" s="3"/>
    </row>
    <row r="2609" spans="6:8" ht="15.75" x14ac:dyDescent="0.25">
      <c r="F2609" s="3"/>
      <c r="G2609" s="3"/>
      <c r="H2609" s="3"/>
    </row>
    <row r="2610" spans="6:8" ht="15.75" x14ac:dyDescent="0.25">
      <c r="F2610" s="3"/>
      <c r="G2610" s="3"/>
      <c r="H2610" s="3"/>
    </row>
    <row r="2611" spans="6:8" ht="15.75" x14ac:dyDescent="0.25">
      <c r="F2611" s="3"/>
      <c r="G2611" s="3"/>
      <c r="H2611" s="3"/>
    </row>
    <row r="2612" spans="6:8" ht="15.75" x14ac:dyDescent="0.25">
      <c r="F2612" s="3"/>
      <c r="G2612" s="3"/>
      <c r="H2612" s="3"/>
    </row>
    <row r="2613" spans="6:8" ht="15.75" x14ac:dyDescent="0.25">
      <c r="F2613" s="3"/>
      <c r="G2613" s="3"/>
      <c r="H2613" s="3"/>
    </row>
    <row r="2614" spans="6:8" ht="15.75" x14ac:dyDescent="0.25">
      <c r="F2614" s="3"/>
      <c r="G2614" s="3"/>
      <c r="H2614" s="3"/>
    </row>
    <row r="2615" spans="6:8" ht="15.75" x14ac:dyDescent="0.25">
      <c r="F2615" s="3"/>
      <c r="G2615" s="3"/>
      <c r="H2615" s="3"/>
    </row>
    <row r="2616" spans="6:8" ht="15.75" x14ac:dyDescent="0.25">
      <c r="F2616" s="3"/>
      <c r="G2616" s="3"/>
      <c r="H2616" s="3"/>
    </row>
    <row r="2617" spans="6:8" ht="15.75" x14ac:dyDescent="0.25">
      <c r="F2617" s="3"/>
      <c r="G2617" s="3"/>
      <c r="H2617" s="3"/>
    </row>
    <row r="2618" spans="6:8" ht="15.75" x14ac:dyDescent="0.25">
      <c r="F2618" s="3"/>
      <c r="G2618" s="3"/>
      <c r="H2618" s="3"/>
    </row>
    <row r="2619" spans="6:8" ht="15.75" x14ac:dyDescent="0.25">
      <c r="F2619" s="3"/>
      <c r="G2619" s="3"/>
      <c r="H2619" s="3"/>
    </row>
    <row r="2620" spans="6:8" ht="15.75" x14ac:dyDescent="0.25">
      <c r="F2620" s="3"/>
      <c r="G2620" s="3"/>
      <c r="H2620" s="3"/>
    </row>
    <row r="2621" spans="6:8" ht="15.75" x14ac:dyDescent="0.25">
      <c r="F2621" s="3"/>
      <c r="G2621" s="3"/>
      <c r="H2621" s="3"/>
    </row>
    <row r="2622" spans="6:8" ht="15.75" x14ac:dyDescent="0.25">
      <c r="F2622" s="3"/>
      <c r="G2622" s="3"/>
      <c r="H2622" s="3"/>
    </row>
    <row r="2623" spans="6:8" ht="15.75" x14ac:dyDescent="0.25">
      <c r="F2623" s="3"/>
      <c r="G2623" s="3"/>
      <c r="H2623" s="3"/>
    </row>
    <row r="2624" spans="6:8" ht="15.75" x14ac:dyDescent="0.25">
      <c r="F2624" s="3"/>
      <c r="G2624" s="3"/>
      <c r="H2624" s="3"/>
    </row>
    <row r="2625" spans="6:8" ht="15.75" x14ac:dyDescent="0.25">
      <c r="F2625" s="3"/>
      <c r="G2625" s="3"/>
      <c r="H2625" s="3"/>
    </row>
    <row r="2626" spans="6:8" ht="15.75" x14ac:dyDescent="0.25">
      <c r="F2626" s="3"/>
      <c r="G2626" s="3"/>
      <c r="H2626" s="3"/>
    </row>
    <row r="2627" spans="6:8" ht="15.75" x14ac:dyDescent="0.25">
      <c r="F2627" s="3"/>
      <c r="G2627" s="3"/>
      <c r="H2627" s="3"/>
    </row>
    <row r="2628" spans="6:8" ht="15.75" x14ac:dyDescent="0.25">
      <c r="F2628" s="3"/>
      <c r="G2628" s="3"/>
      <c r="H2628" s="3"/>
    </row>
    <row r="2629" spans="6:8" ht="15.75" x14ac:dyDescent="0.25">
      <c r="F2629" s="3"/>
      <c r="G2629" s="3"/>
      <c r="H2629" s="3"/>
    </row>
    <row r="2630" spans="6:8" ht="15.75" x14ac:dyDescent="0.25">
      <c r="F2630" s="3"/>
      <c r="G2630" s="3"/>
      <c r="H2630" s="3"/>
    </row>
    <row r="2631" spans="6:8" ht="15.75" x14ac:dyDescent="0.25">
      <c r="F2631" s="3"/>
      <c r="G2631" s="3"/>
      <c r="H2631" s="3"/>
    </row>
    <row r="2632" spans="6:8" ht="15.75" x14ac:dyDescent="0.25">
      <c r="F2632" s="3"/>
      <c r="G2632" s="3"/>
      <c r="H2632" s="3"/>
    </row>
    <row r="2633" spans="6:8" ht="15.75" x14ac:dyDescent="0.25">
      <c r="F2633" s="3"/>
      <c r="G2633" s="3"/>
      <c r="H2633" s="3"/>
    </row>
    <row r="2634" spans="6:8" ht="15.75" x14ac:dyDescent="0.25">
      <c r="F2634" s="3"/>
      <c r="G2634" s="3"/>
      <c r="H2634" s="3"/>
    </row>
    <row r="2635" spans="6:8" ht="15.75" x14ac:dyDescent="0.25">
      <c r="F2635" s="3"/>
      <c r="G2635" s="3"/>
      <c r="H2635" s="3"/>
    </row>
    <row r="2636" spans="6:8" ht="15.75" x14ac:dyDescent="0.25">
      <c r="F2636" s="3"/>
      <c r="G2636" s="3"/>
      <c r="H2636" s="3"/>
    </row>
    <row r="2637" spans="6:8" ht="15.75" x14ac:dyDescent="0.25">
      <c r="F2637" s="3"/>
      <c r="G2637" s="3"/>
      <c r="H2637" s="3"/>
    </row>
    <row r="2638" spans="6:8" ht="15.75" x14ac:dyDescent="0.25">
      <c r="F2638" s="3"/>
      <c r="G2638" s="3"/>
      <c r="H2638" s="3"/>
    </row>
    <row r="2639" spans="6:8" ht="15.75" x14ac:dyDescent="0.25">
      <c r="F2639" s="3"/>
      <c r="G2639" s="3"/>
      <c r="H2639" s="3"/>
    </row>
    <row r="2640" spans="6:8" ht="15.75" x14ac:dyDescent="0.25">
      <c r="F2640" s="3"/>
      <c r="G2640" s="3"/>
      <c r="H2640" s="3"/>
    </row>
    <row r="2641" spans="6:8" ht="15.75" x14ac:dyDescent="0.25">
      <c r="F2641" s="3"/>
      <c r="G2641" s="3"/>
      <c r="H2641" s="3"/>
    </row>
    <row r="2642" spans="6:8" ht="15.75" x14ac:dyDescent="0.25">
      <c r="F2642" s="3"/>
      <c r="G2642" s="3"/>
      <c r="H2642" s="3"/>
    </row>
    <row r="2643" spans="6:8" ht="15.75" x14ac:dyDescent="0.25">
      <c r="F2643" s="3"/>
      <c r="G2643" s="3"/>
      <c r="H2643" s="3"/>
    </row>
    <row r="2644" spans="6:8" ht="15.75" x14ac:dyDescent="0.25">
      <c r="F2644" s="3"/>
      <c r="G2644" s="3"/>
      <c r="H2644" s="3"/>
    </row>
    <row r="2645" spans="6:8" ht="15.75" x14ac:dyDescent="0.25">
      <c r="F2645" s="3"/>
      <c r="G2645" s="3"/>
      <c r="H2645" s="3"/>
    </row>
    <row r="2646" spans="6:8" ht="15.75" x14ac:dyDescent="0.25">
      <c r="F2646" s="3"/>
      <c r="G2646" s="3"/>
      <c r="H2646" s="3"/>
    </row>
    <row r="2647" spans="6:8" ht="15.75" x14ac:dyDescent="0.25">
      <c r="F2647" s="3"/>
      <c r="G2647" s="3"/>
      <c r="H2647" s="3"/>
    </row>
    <row r="2648" spans="6:8" ht="15.75" x14ac:dyDescent="0.25">
      <c r="F2648" s="3"/>
      <c r="G2648" s="3"/>
      <c r="H2648" s="3"/>
    </row>
    <row r="2649" spans="6:8" ht="15.75" x14ac:dyDescent="0.25">
      <c r="F2649" s="3"/>
      <c r="G2649" s="3"/>
      <c r="H2649" s="3"/>
    </row>
    <row r="2650" spans="6:8" ht="15.75" x14ac:dyDescent="0.25">
      <c r="F2650" s="3"/>
      <c r="G2650" s="3"/>
      <c r="H2650" s="3"/>
    </row>
    <row r="2651" spans="6:8" ht="15.75" x14ac:dyDescent="0.25">
      <c r="F2651" s="3"/>
      <c r="G2651" s="3"/>
      <c r="H2651" s="3"/>
    </row>
    <row r="2652" spans="6:8" ht="15.75" x14ac:dyDescent="0.25">
      <c r="F2652" s="3"/>
      <c r="G2652" s="3"/>
      <c r="H2652" s="3"/>
    </row>
    <row r="2653" spans="6:8" ht="15.75" x14ac:dyDescent="0.25">
      <c r="F2653" s="3"/>
      <c r="G2653" s="3"/>
      <c r="H2653" s="3"/>
    </row>
    <row r="2654" spans="6:8" ht="15.75" x14ac:dyDescent="0.25">
      <c r="F2654" s="3"/>
      <c r="G2654" s="3"/>
      <c r="H2654" s="3"/>
    </row>
    <row r="2655" spans="6:8" ht="15.75" x14ac:dyDescent="0.25">
      <c r="F2655" s="3"/>
      <c r="G2655" s="3"/>
      <c r="H2655" s="3"/>
    </row>
    <row r="2656" spans="6:8" ht="15.75" x14ac:dyDescent="0.25">
      <c r="F2656" s="3"/>
      <c r="G2656" s="3"/>
      <c r="H2656" s="3"/>
    </row>
    <row r="2657" spans="6:8" ht="15.75" x14ac:dyDescent="0.25">
      <c r="F2657" s="3"/>
      <c r="G2657" s="3"/>
      <c r="H2657" s="3"/>
    </row>
    <row r="2658" spans="6:8" ht="15.75" x14ac:dyDescent="0.25">
      <c r="F2658" s="3"/>
      <c r="G2658" s="3"/>
      <c r="H2658" s="3"/>
    </row>
    <row r="2659" spans="6:8" ht="15.75" x14ac:dyDescent="0.25">
      <c r="F2659" s="3"/>
      <c r="G2659" s="3"/>
      <c r="H2659" s="3"/>
    </row>
    <row r="2660" spans="6:8" ht="15.75" x14ac:dyDescent="0.25">
      <c r="F2660" s="3"/>
      <c r="G2660" s="3"/>
      <c r="H2660" s="3"/>
    </row>
    <row r="2661" spans="6:8" ht="15.75" x14ac:dyDescent="0.25">
      <c r="F2661" s="3"/>
      <c r="G2661" s="3"/>
      <c r="H2661" s="3"/>
    </row>
    <row r="2662" spans="6:8" ht="15.75" x14ac:dyDescent="0.25">
      <c r="F2662" s="3"/>
      <c r="G2662" s="3"/>
      <c r="H2662" s="3"/>
    </row>
    <row r="2663" spans="6:8" ht="15.75" x14ac:dyDescent="0.25">
      <c r="F2663" s="3"/>
      <c r="G2663" s="3"/>
      <c r="H2663" s="3"/>
    </row>
    <row r="2664" spans="6:8" ht="15.75" x14ac:dyDescent="0.25">
      <c r="F2664" s="3"/>
      <c r="G2664" s="3"/>
      <c r="H2664" s="3"/>
    </row>
    <row r="2665" spans="6:8" ht="15.75" x14ac:dyDescent="0.25">
      <c r="F2665" s="3"/>
      <c r="G2665" s="3"/>
      <c r="H2665" s="3"/>
    </row>
    <row r="2666" spans="6:8" ht="15.75" x14ac:dyDescent="0.25">
      <c r="F2666" s="3"/>
      <c r="G2666" s="3"/>
      <c r="H2666" s="3"/>
    </row>
    <row r="2667" spans="6:8" ht="15.75" x14ac:dyDescent="0.25">
      <c r="F2667" s="3"/>
      <c r="G2667" s="3"/>
      <c r="H2667" s="3"/>
    </row>
    <row r="2668" spans="6:8" ht="15.75" x14ac:dyDescent="0.25">
      <c r="F2668" s="3"/>
      <c r="G2668" s="3"/>
      <c r="H2668" s="3"/>
    </row>
    <row r="2669" spans="6:8" ht="15.75" x14ac:dyDescent="0.25">
      <c r="F2669" s="3"/>
      <c r="G2669" s="3"/>
      <c r="H2669" s="3"/>
    </row>
    <row r="2670" spans="6:8" ht="15.75" x14ac:dyDescent="0.25">
      <c r="F2670" s="3"/>
      <c r="G2670" s="3"/>
      <c r="H2670" s="3"/>
    </row>
    <row r="2671" spans="6:8" ht="15.75" x14ac:dyDescent="0.25">
      <c r="F2671" s="3"/>
      <c r="G2671" s="3"/>
      <c r="H2671" s="3"/>
    </row>
    <row r="2672" spans="6:8" ht="15.75" x14ac:dyDescent="0.25">
      <c r="F2672" s="3"/>
      <c r="G2672" s="3"/>
      <c r="H2672" s="3"/>
    </row>
    <row r="2673" spans="6:8" ht="15.75" x14ac:dyDescent="0.25">
      <c r="F2673" s="3"/>
      <c r="G2673" s="3"/>
      <c r="H2673" s="3"/>
    </row>
    <row r="2674" spans="6:8" ht="15.75" x14ac:dyDescent="0.25">
      <c r="F2674" s="3"/>
      <c r="G2674" s="3"/>
      <c r="H2674" s="3"/>
    </row>
    <row r="2675" spans="6:8" ht="15.75" x14ac:dyDescent="0.25">
      <c r="F2675" s="3"/>
      <c r="G2675" s="3"/>
      <c r="H2675" s="3"/>
    </row>
    <row r="2676" spans="6:8" ht="15.75" x14ac:dyDescent="0.25">
      <c r="F2676" s="3"/>
      <c r="G2676" s="3"/>
      <c r="H2676" s="3"/>
    </row>
    <row r="2677" spans="6:8" ht="15.75" x14ac:dyDescent="0.25">
      <c r="F2677" s="3"/>
      <c r="G2677" s="3"/>
      <c r="H2677" s="3"/>
    </row>
    <row r="2678" spans="6:8" ht="15.75" x14ac:dyDescent="0.25">
      <c r="F2678" s="3"/>
      <c r="G2678" s="3"/>
      <c r="H2678" s="3"/>
    </row>
    <row r="2679" spans="6:8" ht="15.75" x14ac:dyDescent="0.25">
      <c r="F2679" s="3"/>
      <c r="G2679" s="3"/>
      <c r="H2679" s="3"/>
    </row>
    <row r="2680" spans="6:8" ht="15.75" x14ac:dyDescent="0.25">
      <c r="F2680" s="3"/>
      <c r="G2680" s="3"/>
      <c r="H2680" s="3"/>
    </row>
    <row r="2681" spans="6:8" ht="15.75" x14ac:dyDescent="0.25">
      <c r="F2681" s="3"/>
      <c r="G2681" s="3"/>
      <c r="H2681" s="3"/>
    </row>
    <row r="2682" spans="6:8" ht="15.75" x14ac:dyDescent="0.25">
      <c r="F2682" s="3"/>
      <c r="G2682" s="3"/>
      <c r="H2682" s="3"/>
    </row>
    <row r="2683" spans="6:8" ht="15.75" x14ac:dyDescent="0.25">
      <c r="F2683" s="3"/>
      <c r="G2683" s="3"/>
      <c r="H2683" s="3"/>
    </row>
    <row r="2684" spans="6:8" ht="15.75" x14ac:dyDescent="0.25">
      <c r="F2684" s="3"/>
      <c r="G2684" s="3"/>
      <c r="H2684" s="3"/>
    </row>
    <row r="2685" spans="6:8" ht="15.75" x14ac:dyDescent="0.25">
      <c r="F2685" s="3"/>
      <c r="G2685" s="3"/>
      <c r="H2685" s="3"/>
    </row>
    <row r="2686" spans="6:8" ht="15.75" x14ac:dyDescent="0.25">
      <c r="F2686" s="3"/>
      <c r="G2686" s="3"/>
      <c r="H2686" s="3"/>
    </row>
    <row r="2687" spans="6:8" ht="15.75" x14ac:dyDescent="0.25">
      <c r="F2687" s="3"/>
      <c r="G2687" s="3"/>
      <c r="H2687" s="3"/>
    </row>
    <row r="2688" spans="6:8" ht="15.75" x14ac:dyDescent="0.25">
      <c r="F2688" s="3"/>
      <c r="G2688" s="3"/>
      <c r="H2688" s="3"/>
    </row>
    <row r="2689" spans="6:8" ht="15.75" x14ac:dyDescent="0.25">
      <c r="F2689" s="3"/>
      <c r="G2689" s="3"/>
      <c r="H2689" s="3"/>
    </row>
    <row r="2690" spans="6:8" ht="15.75" x14ac:dyDescent="0.25">
      <c r="F2690" s="3"/>
      <c r="G2690" s="3"/>
      <c r="H2690" s="3"/>
    </row>
    <row r="2691" spans="6:8" ht="15.75" x14ac:dyDescent="0.25">
      <c r="F2691" s="3"/>
      <c r="G2691" s="3"/>
      <c r="H2691" s="3"/>
    </row>
    <row r="2692" spans="6:8" ht="15.75" x14ac:dyDescent="0.25">
      <c r="F2692" s="3"/>
      <c r="G2692" s="3"/>
      <c r="H2692" s="3"/>
    </row>
    <row r="2693" spans="6:8" ht="15.75" x14ac:dyDescent="0.25">
      <c r="F2693" s="3"/>
      <c r="G2693" s="3"/>
      <c r="H2693" s="3"/>
    </row>
    <row r="2694" spans="6:8" ht="15.75" x14ac:dyDescent="0.25">
      <c r="F2694" s="3"/>
      <c r="G2694" s="3"/>
      <c r="H2694" s="3"/>
    </row>
    <row r="2695" spans="6:8" ht="15.75" x14ac:dyDescent="0.25">
      <c r="F2695" s="3"/>
      <c r="G2695" s="3"/>
      <c r="H2695" s="3"/>
    </row>
    <row r="2696" spans="6:8" ht="15.75" x14ac:dyDescent="0.25">
      <c r="F2696" s="3"/>
      <c r="G2696" s="3"/>
      <c r="H2696" s="3"/>
    </row>
    <row r="2697" spans="6:8" ht="15.75" x14ac:dyDescent="0.25">
      <c r="F2697" s="3"/>
      <c r="G2697" s="3"/>
      <c r="H2697" s="3"/>
    </row>
    <row r="2698" spans="6:8" ht="15.75" x14ac:dyDescent="0.25">
      <c r="F2698" s="3"/>
      <c r="G2698" s="3"/>
      <c r="H2698" s="3"/>
    </row>
    <row r="2699" spans="6:8" ht="15.75" x14ac:dyDescent="0.25">
      <c r="F2699" s="3"/>
      <c r="G2699" s="3"/>
      <c r="H2699" s="3"/>
    </row>
    <row r="2700" spans="6:8" ht="15.75" x14ac:dyDescent="0.25">
      <c r="F2700" s="3"/>
      <c r="G2700" s="3"/>
      <c r="H2700" s="3"/>
    </row>
    <row r="2701" spans="6:8" ht="15.75" x14ac:dyDescent="0.25">
      <c r="F2701" s="3"/>
      <c r="G2701" s="3"/>
      <c r="H2701" s="3"/>
    </row>
    <row r="2702" spans="6:8" ht="15.75" x14ac:dyDescent="0.25">
      <c r="F2702" s="3"/>
      <c r="G2702" s="3"/>
      <c r="H2702" s="3"/>
    </row>
    <row r="2703" spans="6:8" ht="15.75" x14ac:dyDescent="0.25">
      <c r="F2703" s="3"/>
      <c r="G2703" s="3"/>
      <c r="H2703" s="3"/>
    </row>
    <row r="2704" spans="6:8" ht="15.75" x14ac:dyDescent="0.25">
      <c r="F2704" s="3"/>
      <c r="G2704" s="3"/>
      <c r="H2704" s="3"/>
    </row>
    <row r="2705" spans="6:8" ht="15.75" x14ac:dyDescent="0.25">
      <c r="F2705" s="3"/>
      <c r="G2705" s="3"/>
      <c r="H2705" s="3"/>
    </row>
    <row r="2706" spans="6:8" ht="15.75" x14ac:dyDescent="0.25">
      <c r="F2706" s="3"/>
      <c r="G2706" s="3"/>
      <c r="H2706" s="3"/>
    </row>
    <row r="2707" spans="6:8" ht="15.75" x14ac:dyDescent="0.25">
      <c r="F2707" s="3"/>
      <c r="G2707" s="3"/>
      <c r="H2707" s="3"/>
    </row>
    <row r="2708" spans="6:8" ht="15.75" x14ac:dyDescent="0.25">
      <c r="F2708" s="3"/>
      <c r="G2708" s="3"/>
      <c r="H2708" s="3"/>
    </row>
    <row r="2709" spans="6:8" ht="15.75" x14ac:dyDescent="0.25">
      <c r="F2709" s="3"/>
      <c r="G2709" s="3"/>
      <c r="H2709" s="3"/>
    </row>
    <row r="2710" spans="6:8" ht="15.75" x14ac:dyDescent="0.25">
      <c r="F2710" s="3"/>
      <c r="G2710" s="3"/>
      <c r="H2710" s="3"/>
    </row>
    <row r="2711" spans="6:8" ht="15.75" x14ac:dyDescent="0.25">
      <c r="F2711" s="3"/>
      <c r="G2711" s="3"/>
      <c r="H2711" s="3"/>
    </row>
    <row r="2712" spans="6:8" ht="15.75" x14ac:dyDescent="0.25">
      <c r="F2712" s="3"/>
      <c r="G2712" s="3"/>
      <c r="H2712" s="3"/>
    </row>
    <row r="2713" spans="6:8" ht="15.75" x14ac:dyDescent="0.25">
      <c r="F2713" s="3"/>
      <c r="G2713" s="3"/>
      <c r="H2713" s="3"/>
    </row>
    <row r="2714" spans="6:8" ht="15.75" x14ac:dyDescent="0.25">
      <c r="F2714" s="3"/>
      <c r="G2714" s="3"/>
      <c r="H2714" s="3"/>
    </row>
    <row r="2715" spans="6:8" ht="15.75" x14ac:dyDescent="0.25">
      <c r="F2715" s="3"/>
      <c r="G2715" s="3"/>
      <c r="H2715" s="3"/>
    </row>
    <row r="2716" spans="6:8" ht="15.75" x14ac:dyDescent="0.25">
      <c r="F2716" s="3"/>
      <c r="G2716" s="3"/>
      <c r="H2716" s="3"/>
    </row>
    <row r="2717" spans="6:8" ht="15.75" x14ac:dyDescent="0.25">
      <c r="F2717" s="3"/>
      <c r="G2717" s="3"/>
      <c r="H2717" s="3"/>
    </row>
    <row r="2718" spans="6:8" ht="15.75" x14ac:dyDescent="0.25">
      <c r="F2718" s="3"/>
      <c r="G2718" s="3"/>
      <c r="H2718" s="3"/>
    </row>
    <row r="2719" spans="6:8" ht="15.75" x14ac:dyDescent="0.25">
      <c r="F2719" s="3"/>
      <c r="G2719" s="3"/>
      <c r="H2719" s="3"/>
    </row>
    <row r="2720" spans="6:8" ht="15.75" x14ac:dyDescent="0.25">
      <c r="F2720" s="3"/>
      <c r="G2720" s="3"/>
      <c r="H2720" s="3"/>
    </row>
    <row r="2721" spans="6:8" ht="15.75" x14ac:dyDescent="0.25">
      <c r="F2721" s="3"/>
      <c r="G2721" s="3"/>
      <c r="H2721" s="3"/>
    </row>
    <row r="2722" spans="6:8" ht="15.75" x14ac:dyDescent="0.25">
      <c r="F2722" s="3"/>
      <c r="G2722" s="3"/>
      <c r="H2722" s="3"/>
    </row>
    <row r="2723" spans="6:8" ht="15.75" x14ac:dyDescent="0.25">
      <c r="F2723" s="3"/>
      <c r="G2723" s="3"/>
      <c r="H2723" s="3"/>
    </row>
    <row r="2724" spans="6:8" ht="15.75" x14ac:dyDescent="0.25">
      <c r="F2724" s="3"/>
      <c r="G2724" s="3"/>
      <c r="H2724" s="3"/>
    </row>
    <row r="2725" spans="6:8" ht="15.75" x14ac:dyDescent="0.25">
      <c r="F2725" s="3"/>
      <c r="G2725" s="3"/>
      <c r="H2725" s="3"/>
    </row>
    <row r="2726" spans="6:8" ht="15.75" x14ac:dyDescent="0.25">
      <c r="F2726" s="3"/>
      <c r="G2726" s="3"/>
      <c r="H2726" s="3"/>
    </row>
    <row r="2727" spans="6:8" ht="15.75" x14ac:dyDescent="0.25">
      <c r="F2727" s="3"/>
      <c r="G2727" s="3"/>
      <c r="H2727" s="3"/>
    </row>
    <row r="2728" spans="6:8" ht="15.75" x14ac:dyDescent="0.25">
      <c r="F2728" s="3"/>
      <c r="G2728" s="3"/>
      <c r="H2728" s="3"/>
    </row>
    <row r="2729" spans="6:8" ht="15.75" x14ac:dyDescent="0.25">
      <c r="F2729" s="3"/>
      <c r="G2729" s="3"/>
      <c r="H2729" s="3"/>
    </row>
    <row r="2730" spans="6:8" ht="15.75" x14ac:dyDescent="0.25">
      <c r="F2730" s="3"/>
      <c r="G2730" s="3"/>
      <c r="H2730" s="3"/>
    </row>
    <row r="2731" spans="6:8" ht="15.75" x14ac:dyDescent="0.25">
      <c r="F2731" s="3"/>
      <c r="G2731" s="3"/>
      <c r="H2731" s="3"/>
    </row>
    <row r="2732" spans="6:8" ht="15.75" x14ac:dyDescent="0.25">
      <c r="F2732" s="3"/>
      <c r="G2732" s="3"/>
      <c r="H2732" s="3"/>
    </row>
    <row r="2733" spans="6:8" ht="15.75" x14ac:dyDescent="0.25">
      <c r="F2733" s="3"/>
      <c r="G2733" s="3"/>
      <c r="H2733" s="3"/>
    </row>
    <row r="2734" spans="6:8" ht="15.75" x14ac:dyDescent="0.25">
      <c r="F2734" s="3"/>
      <c r="G2734" s="3"/>
      <c r="H2734" s="3"/>
    </row>
    <row r="2735" spans="6:8" ht="15.75" x14ac:dyDescent="0.25">
      <c r="F2735" s="3"/>
      <c r="G2735" s="3"/>
      <c r="H2735" s="3"/>
    </row>
    <row r="2736" spans="6:8" ht="15.75" x14ac:dyDescent="0.25">
      <c r="F2736" s="3"/>
      <c r="G2736" s="3"/>
      <c r="H2736" s="3"/>
    </row>
    <row r="2737" spans="6:8" ht="15.75" x14ac:dyDescent="0.25">
      <c r="F2737" s="3"/>
      <c r="G2737" s="3"/>
      <c r="H2737" s="3"/>
    </row>
    <row r="2738" spans="6:8" ht="15.75" x14ac:dyDescent="0.25">
      <c r="F2738" s="3"/>
      <c r="G2738" s="3"/>
      <c r="H2738" s="3"/>
    </row>
    <row r="2739" spans="6:8" ht="15.75" x14ac:dyDescent="0.25">
      <c r="F2739" s="3"/>
      <c r="G2739" s="3"/>
      <c r="H2739" s="3"/>
    </row>
    <row r="2740" spans="6:8" ht="15.75" x14ac:dyDescent="0.25">
      <c r="F2740" s="3"/>
      <c r="G2740" s="3"/>
      <c r="H2740" s="3"/>
    </row>
    <row r="2741" spans="6:8" ht="15.75" x14ac:dyDescent="0.25">
      <c r="F2741" s="3"/>
      <c r="G2741" s="3"/>
      <c r="H2741" s="3"/>
    </row>
    <row r="2742" spans="6:8" ht="15.75" x14ac:dyDescent="0.25">
      <c r="F2742" s="3"/>
      <c r="G2742" s="3"/>
      <c r="H2742" s="3"/>
    </row>
    <row r="2743" spans="6:8" ht="15.75" x14ac:dyDescent="0.25">
      <c r="F2743" s="3"/>
      <c r="G2743" s="3"/>
      <c r="H2743" s="3"/>
    </row>
    <row r="2744" spans="6:8" ht="15.75" x14ac:dyDescent="0.25">
      <c r="F2744" s="3"/>
      <c r="G2744" s="3"/>
      <c r="H2744" s="3"/>
    </row>
    <row r="2745" spans="6:8" ht="15.75" x14ac:dyDescent="0.25">
      <c r="F2745" s="3"/>
      <c r="G2745" s="3"/>
      <c r="H2745" s="3"/>
    </row>
    <row r="2746" spans="6:8" ht="15.75" x14ac:dyDescent="0.25">
      <c r="F2746" s="3"/>
      <c r="G2746" s="3"/>
      <c r="H2746" s="3"/>
    </row>
    <row r="2747" spans="6:8" ht="15.75" x14ac:dyDescent="0.25">
      <c r="F2747" s="3"/>
      <c r="G2747" s="3"/>
      <c r="H2747" s="3"/>
    </row>
    <row r="2748" spans="6:8" ht="15.75" x14ac:dyDescent="0.25">
      <c r="F2748" s="3"/>
      <c r="G2748" s="3"/>
      <c r="H2748" s="3"/>
    </row>
    <row r="2749" spans="6:8" ht="15.75" x14ac:dyDescent="0.25">
      <c r="F2749" s="3"/>
      <c r="G2749" s="3"/>
      <c r="H2749" s="3"/>
    </row>
    <row r="2750" spans="6:8" ht="15.75" x14ac:dyDescent="0.25">
      <c r="F2750" s="3"/>
      <c r="G2750" s="3"/>
      <c r="H2750" s="3"/>
    </row>
    <row r="2751" spans="6:8" ht="15.75" x14ac:dyDescent="0.25">
      <c r="F2751" s="3"/>
      <c r="G2751" s="3"/>
      <c r="H2751" s="3"/>
    </row>
    <row r="2752" spans="6:8" ht="15.75" x14ac:dyDescent="0.25">
      <c r="F2752" s="3"/>
      <c r="G2752" s="3"/>
      <c r="H2752" s="3"/>
    </row>
    <row r="2753" spans="6:8" ht="15.75" x14ac:dyDescent="0.25">
      <c r="F2753" s="3"/>
      <c r="G2753" s="3"/>
      <c r="H2753" s="3"/>
    </row>
    <row r="2754" spans="6:8" ht="15.75" x14ac:dyDescent="0.25">
      <c r="F2754" s="3"/>
      <c r="G2754" s="3"/>
      <c r="H2754" s="3"/>
    </row>
    <row r="2755" spans="6:8" ht="15.75" x14ac:dyDescent="0.25">
      <c r="F2755" s="3"/>
      <c r="G2755" s="3"/>
      <c r="H2755" s="3"/>
    </row>
    <row r="2756" spans="6:8" ht="15.75" x14ac:dyDescent="0.25">
      <c r="F2756" s="3"/>
      <c r="G2756" s="3"/>
      <c r="H2756" s="3"/>
    </row>
    <row r="2757" spans="6:8" ht="15.75" x14ac:dyDescent="0.25">
      <c r="F2757" s="3"/>
      <c r="G2757" s="3"/>
      <c r="H2757" s="3"/>
    </row>
    <row r="2758" spans="6:8" ht="15.75" x14ac:dyDescent="0.25">
      <c r="F2758" s="3"/>
      <c r="G2758" s="3"/>
      <c r="H2758" s="3"/>
    </row>
    <row r="2759" spans="6:8" ht="15.75" x14ac:dyDescent="0.25">
      <c r="F2759" s="3"/>
      <c r="G2759" s="3"/>
      <c r="H2759" s="3"/>
    </row>
    <row r="2760" spans="6:8" ht="15.75" x14ac:dyDescent="0.25">
      <c r="F2760" s="3"/>
      <c r="G2760" s="3"/>
      <c r="H2760" s="3"/>
    </row>
    <row r="2761" spans="6:8" ht="15.75" x14ac:dyDescent="0.25">
      <c r="F2761" s="3"/>
      <c r="G2761" s="3"/>
      <c r="H2761" s="3"/>
    </row>
    <row r="2762" spans="6:8" ht="15.75" x14ac:dyDescent="0.25">
      <c r="F2762" s="3"/>
      <c r="G2762" s="3"/>
      <c r="H2762" s="3"/>
    </row>
    <row r="2763" spans="6:8" ht="15.75" x14ac:dyDescent="0.25">
      <c r="F2763" s="3"/>
      <c r="G2763" s="3"/>
      <c r="H2763" s="3"/>
    </row>
    <row r="2764" spans="6:8" ht="15.75" x14ac:dyDescent="0.25">
      <c r="F2764" s="3"/>
      <c r="G2764" s="3"/>
      <c r="H2764" s="3"/>
    </row>
    <row r="2765" spans="6:8" ht="15.75" x14ac:dyDescent="0.25">
      <c r="F2765" s="3"/>
      <c r="G2765" s="3"/>
      <c r="H2765" s="3"/>
    </row>
    <row r="2766" spans="6:8" ht="15.75" x14ac:dyDescent="0.25">
      <c r="F2766" s="3"/>
      <c r="G2766" s="3"/>
      <c r="H2766" s="3"/>
    </row>
    <row r="2767" spans="6:8" ht="15.75" x14ac:dyDescent="0.25">
      <c r="F2767" s="3"/>
      <c r="G2767" s="3"/>
      <c r="H2767" s="3"/>
    </row>
    <row r="2768" spans="6:8" ht="15.75" x14ac:dyDescent="0.25">
      <c r="F2768" s="3"/>
      <c r="G2768" s="3"/>
      <c r="H2768" s="3"/>
    </row>
    <row r="2769" spans="6:8" ht="15.75" x14ac:dyDescent="0.25">
      <c r="F2769" s="3"/>
      <c r="G2769" s="3"/>
      <c r="H2769" s="3"/>
    </row>
    <row r="2770" spans="6:8" ht="15.75" x14ac:dyDescent="0.25">
      <c r="F2770" s="3"/>
      <c r="G2770" s="3"/>
      <c r="H2770" s="3"/>
    </row>
    <row r="2771" spans="6:8" ht="15.75" x14ac:dyDescent="0.25">
      <c r="F2771" s="3"/>
      <c r="G2771" s="3"/>
      <c r="H2771" s="3"/>
    </row>
    <row r="2772" spans="6:8" ht="15.75" x14ac:dyDescent="0.25">
      <c r="F2772" s="3"/>
      <c r="G2772" s="3"/>
      <c r="H2772" s="3"/>
    </row>
    <row r="2773" spans="6:8" ht="15.75" x14ac:dyDescent="0.25">
      <c r="F2773" s="3"/>
      <c r="G2773" s="3"/>
      <c r="H2773" s="3"/>
    </row>
    <row r="2774" spans="6:8" ht="15.75" x14ac:dyDescent="0.25">
      <c r="F2774" s="3"/>
      <c r="G2774" s="3"/>
      <c r="H2774" s="3"/>
    </row>
    <row r="2775" spans="6:8" ht="15.75" x14ac:dyDescent="0.25">
      <c r="F2775" s="3"/>
      <c r="G2775" s="3"/>
      <c r="H2775" s="3"/>
    </row>
    <row r="2776" spans="6:8" ht="15.75" x14ac:dyDescent="0.25">
      <c r="F2776" s="3"/>
      <c r="G2776" s="3"/>
      <c r="H2776" s="3"/>
    </row>
    <row r="2777" spans="6:8" ht="15.75" x14ac:dyDescent="0.25">
      <c r="F2777" s="3"/>
      <c r="G2777" s="3"/>
      <c r="H2777" s="3"/>
    </row>
    <row r="2778" spans="6:8" ht="15.75" x14ac:dyDescent="0.25">
      <c r="F2778" s="3"/>
      <c r="G2778" s="3"/>
      <c r="H2778" s="3"/>
    </row>
    <row r="2779" spans="6:8" ht="15.75" x14ac:dyDescent="0.25">
      <c r="F2779" s="3"/>
      <c r="G2779" s="3"/>
      <c r="H2779" s="3"/>
    </row>
    <row r="2780" spans="6:8" ht="15.75" x14ac:dyDescent="0.25">
      <c r="F2780" s="3"/>
      <c r="G2780" s="3"/>
      <c r="H2780" s="3"/>
    </row>
    <row r="2781" spans="6:8" ht="15.75" x14ac:dyDescent="0.25">
      <c r="F2781" s="3"/>
      <c r="G2781" s="3"/>
      <c r="H2781" s="3"/>
    </row>
    <row r="2782" spans="6:8" ht="15.75" x14ac:dyDescent="0.25">
      <c r="F2782" s="3"/>
      <c r="G2782" s="3"/>
      <c r="H2782" s="3"/>
    </row>
    <row r="2783" spans="6:8" ht="15.75" x14ac:dyDescent="0.25">
      <c r="F2783" s="3"/>
      <c r="G2783" s="3"/>
      <c r="H2783" s="3"/>
    </row>
    <row r="2784" spans="6:8" ht="15.75" x14ac:dyDescent="0.25">
      <c r="F2784" s="3"/>
      <c r="G2784" s="3"/>
      <c r="H2784" s="3"/>
    </row>
    <row r="2785" spans="6:8" ht="15.75" x14ac:dyDescent="0.25">
      <c r="F2785" s="3"/>
      <c r="G2785" s="3"/>
      <c r="H2785" s="3"/>
    </row>
    <row r="2786" spans="6:8" ht="15.75" x14ac:dyDescent="0.25">
      <c r="F2786" s="3"/>
      <c r="G2786" s="3"/>
      <c r="H2786" s="3"/>
    </row>
    <row r="2787" spans="6:8" ht="15.75" x14ac:dyDescent="0.25">
      <c r="F2787" s="3"/>
      <c r="G2787" s="3"/>
      <c r="H2787" s="3"/>
    </row>
    <row r="2788" spans="6:8" ht="15.75" x14ac:dyDescent="0.25">
      <c r="F2788" s="3"/>
      <c r="G2788" s="3"/>
      <c r="H2788" s="3"/>
    </row>
    <row r="2789" spans="6:8" ht="15.75" x14ac:dyDescent="0.25">
      <c r="F2789" s="3"/>
      <c r="G2789" s="3"/>
      <c r="H2789" s="3"/>
    </row>
    <row r="2790" spans="6:8" ht="15.75" x14ac:dyDescent="0.25">
      <c r="F2790" s="3"/>
      <c r="G2790" s="3"/>
      <c r="H2790" s="3"/>
    </row>
    <row r="2791" spans="6:8" ht="15.75" x14ac:dyDescent="0.25">
      <c r="F2791" s="3"/>
      <c r="G2791" s="3"/>
      <c r="H2791" s="3"/>
    </row>
    <row r="2792" spans="6:8" ht="15.75" x14ac:dyDescent="0.25">
      <c r="F2792" s="3"/>
      <c r="G2792" s="3"/>
      <c r="H2792" s="3"/>
    </row>
    <row r="2793" spans="6:8" ht="15.75" x14ac:dyDescent="0.25">
      <c r="F2793" s="3"/>
      <c r="G2793" s="3"/>
      <c r="H2793" s="3"/>
    </row>
    <row r="2794" spans="6:8" ht="15.75" x14ac:dyDescent="0.25">
      <c r="F2794" s="3"/>
      <c r="G2794" s="3"/>
      <c r="H2794" s="3"/>
    </row>
    <row r="2795" spans="6:8" ht="15.75" x14ac:dyDescent="0.25">
      <c r="F2795" s="3"/>
      <c r="G2795" s="3"/>
      <c r="H2795" s="3"/>
    </row>
    <row r="2796" spans="6:8" ht="15.75" x14ac:dyDescent="0.25">
      <c r="F2796" s="3"/>
      <c r="G2796" s="3"/>
      <c r="H2796" s="3"/>
    </row>
    <row r="2797" spans="6:8" ht="15.75" x14ac:dyDescent="0.25">
      <c r="F2797" s="3"/>
      <c r="G2797" s="3"/>
      <c r="H2797" s="3"/>
    </row>
    <row r="2798" spans="6:8" ht="15.75" x14ac:dyDescent="0.25">
      <c r="F2798" s="3"/>
      <c r="G2798" s="3"/>
      <c r="H2798" s="3"/>
    </row>
    <row r="2799" spans="6:8" ht="15.75" x14ac:dyDescent="0.25">
      <c r="F2799" s="3"/>
      <c r="G2799" s="3"/>
      <c r="H2799" s="3"/>
    </row>
    <row r="2800" spans="6:8" ht="15.75" x14ac:dyDescent="0.25">
      <c r="F2800" s="3"/>
      <c r="G2800" s="3"/>
      <c r="H2800" s="3"/>
    </row>
    <row r="2801" spans="6:8" ht="15.75" x14ac:dyDescent="0.25">
      <c r="F2801" s="3"/>
      <c r="G2801" s="3"/>
      <c r="H2801" s="3"/>
    </row>
    <row r="2802" spans="6:8" ht="15.75" x14ac:dyDescent="0.25">
      <c r="F2802" s="3"/>
      <c r="G2802" s="3"/>
      <c r="H2802" s="3"/>
    </row>
    <row r="2803" spans="6:8" ht="15.75" x14ac:dyDescent="0.25">
      <c r="F2803" s="3"/>
      <c r="G2803" s="3"/>
      <c r="H2803" s="3"/>
    </row>
    <row r="2804" spans="6:8" ht="15.75" x14ac:dyDescent="0.25">
      <c r="F2804" s="3"/>
      <c r="G2804" s="3"/>
      <c r="H2804" s="3"/>
    </row>
    <row r="2805" spans="6:8" ht="15.75" x14ac:dyDescent="0.25">
      <c r="F2805" s="3"/>
      <c r="G2805" s="3"/>
      <c r="H2805" s="3"/>
    </row>
    <row r="2806" spans="6:8" ht="15.75" x14ac:dyDescent="0.25">
      <c r="F2806" s="3"/>
      <c r="G2806" s="3"/>
      <c r="H2806" s="3"/>
    </row>
    <row r="2807" spans="6:8" ht="15.75" x14ac:dyDescent="0.25">
      <c r="F2807" s="3"/>
      <c r="G2807" s="3"/>
      <c r="H2807" s="3"/>
    </row>
    <row r="2808" spans="6:8" ht="15.75" x14ac:dyDescent="0.25">
      <c r="F2808" s="3"/>
      <c r="G2808" s="3"/>
      <c r="H2808" s="3"/>
    </row>
    <row r="2809" spans="6:8" ht="15.75" x14ac:dyDescent="0.25">
      <c r="F2809" s="3"/>
      <c r="G2809" s="3"/>
      <c r="H2809" s="3"/>
    </row>
    <row r="2810" spans="6:8" ht="15.75" x14ac:dyDescent="0.25">
      <c r="F2810" s="3"/>
      <c r="G2810" s="3"/>
      <c r="H2810" s="3"/>
    </row>
    <row r="2811" spans="6:8" ht="15.75" x14ac:dyDescent="0.25">
      <c r="F2811" s="3"/>
      <c r="G2811" s="3"/>
      <c r="H2811" s="3"/>
    </row>
    <row r="2812" spans="6:8" ht="15.75" x14ac:dyDescent="0.25">
      <c r="F2812" s="3"/>
      <c r="G2812" s="3"/>
      <c r="H2812" s="3"/>
    </row>
    <row r="2813" spans="6:8" ht="15.75" x14ac:dyDescent="0.25">
      <c r="F2813" s="3"/>
      <c r="G2813" s="3"/>
      <c r="H2813" s="3"/>
    </row>
    <row r="2814" spans="6:8" ht="15.75" x14ac:dyDescent="0.25">
      <c r="F2814" s="3"/>
      <c r="G2814" s="3"/>
      <c r="H2814" s="3"/>
    </row>
    <row r="2815" spans="6:8" ht="15.75" x14ac:dyDescent="0.25">
      <c r="F2815" s="3"/>
      <c r="G2815" s="3"/>
      <c r="H2815" s="3"/>
    </row>
    <row r="2816" spans="6:8" ht="15.75" x14ac:dyDescent="0.25">
      <c r="F2816" s="3"/>
      <c r="G2816" s="3"/>
      <c r="H2816" s="3"/>
    </row>
    <row r="2817" spans="6:8" ht="15.75" x14ac:dyDescent="0.25">
      <c r="F2817" s="3"/>
      <c r="G2817" s="3"/>
      <c r="H2817" s="3"/>
    </row>
    <row r="2818" spans="6:8" ht="15.75" x14ac:dyDescent="0.25">
      <c r="F2818" s="3"/>
      <c r="G2818" s="3"/>
      <c r="H2818" s="3"/>
    </row>
    <row r="2819" spans="6:8" ht="15.75" x14ac:dyDescent="0.25">
      <c r="F2819" s="3"/>
      <c r="G2819" s="3"/>
      <c r="H2819" s="3"/>
    </row>
    <row r="2820" spans="6:8" ht="15.75" x14ac:dyDescent="0.25">
      <c r="F2820" s="3"/>
      <c r="G2820" s="3"/>
      <c r="H2820" s="3"/>
    </row>
    <row r="2821" spans="6:8" ht="15.75" x14ac:dyDescent="0.25">
      <c r="F2821" s="3"/>
      <c r="G2821" s="3"/>
      <c r="H2821" s="3"/>
    </row>
    <row r="2822" spans="6:8" ht="15.75" x14ac:dyDescent="0.25">
      <c r="F2822" s="3"/>
      <c r="G2822" s="3"/>
      <c r="H2822" s="3"/>
    </row>
    <row r="2823" spans="6:8" ht="15.75" x14ac:dyDescent="0.25">
      <c r="F2823" s="3"/>
      <c r="G2823" s="3"/>
      <c r="H2823" s="3"/>
    </row>
    <row r="2824" spans="6:8" ht="15.75" x14ac:dyDescent="0.25">
      <c r="F2824" s="3"/>
      <c r="G2824" s="3"/>
      <c r="H2824" s="3"/>
    </row>
    <row r="2825" spans="6:8" ht="15.75" x14ac:dyDescent="0.25">
      <c r="F2825" s="3"/>
      <c r="G2825" s="3"/>
      <c r="H2825" s="3"/>
    </row>
    <row r="2826" spans="6:8" ht="15.75" x14ac:dyDescent="0.25">
      <c r="F2826" s="3"/>
      <c r="G2826" s="3"/>
      <c r="H2826" s="3"/>
    </row>
    <row r="2827" spans="6:8" ht="15.75" x14ac:dyDescent="0.25">
      <c r="F2827" s="3"/>
      <c r="G2827" s="3"/>
      <c r="H2827" s="3"/>
    </row>
    <row r="2828" spans="6:8" ht="15.75" x14ac:dyDescent="0.25">
      <c r="F2828" s="3"/>
      <c r="G2828" s="3"/>
      <c r="H2828" s="3"/>
    </row>
    <row r="2829" spans="6:8" ht="15.75" x14ac:dyDescent="0.25">
      <c r="F2829" s="3"/>
      <c r="G2829" s="3"/>
      <c r="H2829" s="3"/>
    </row>
    <row r="2830" spans="6:8" ht="15.75" x14ac:dyDescent="0.25">
      <c r="F2830" s="3"/>
      <c r="G2830" s="3"/>
      <c r="H2830" s="3"/>
    </row>
    <row r="2831" spans="6:8" ht="15.75" x14ac:dyDescent="0.25">
      <c r="F2831" s="3"/>
      <c r="G2831" s="3"/>
      <c r="H2831" s="3"/>
    </row>
    <row r="2832" spans="6:8" ht="15.75" x14ac:dyDescent="0.25">
      <c r="F2832" s="3"/>
      <c r="G2832" s="3"/>
      <c r="H2832" s="3"/>
    </row>
    <row r="2833" spans="6:8" ht="15.75" x14ac:dyDescent="0.25">
      <c r="F2833" s="3"/>
      <c r="G2833" s="3"/>
      <c r="H2833" s="3"/>
    </row>
    <row r="2834" spans="6:8" ht="15.75" x14ac:dyDescent="0.25">
      <c r="F2834" s="3"/>
      <c r="G2834" s="3"/>
      <c r="H2834" s="3"/>
    </row>
    <row r="2835" spans="6:8" ht="15.75" x14ac:dyDescent="0.25">
      <c r="F2835" s="3"/>
      <c r="G2835" s="3"/>
      <c r="H2835" s="3"/>
    </row>
    <row r="2836" spans="6:8" ht="11.45" customHeight="1" x14ac:dyDescent="0.25">
      <c r="F2836" s="3"/>
      <c r="G2836" s="3"/>
      <c r="H2836" s="3"/>
    </row>
    <row r="2837" spans="6:8" ht="11.45" customHeight="1" x14ac:dyDescent="0.25">
      <c r="F2837" s="3"/>
      <c r="G2837" s="3"/>
      <c r="H2837" s="3"/>
    </row>
    <row r="2838" spans="6:8" ht="11.45" customHeight="1" x14ac:dyDescent="0.25">
      <c r="F2838" s="3"/>
      <c r="G2838" s="3"/>
      <c r="H2838" s="3"/>
    </row>
    <row r="2839" spans="6:8" ht="11.45" customHeight="1" x14ac:dyDescent="0.25">
      <c r="F2839" s="3"/>
      <c r="G2839" s="3"/>
      <c r="H2839" s="3"/>
    </row>
    <row r="2840" spans="6:8" ht="11.45" customHeight="1" x14ac:dyDescent="0.25">
      <c r="F2840" s="3"/>
      <c r="G2840" s="3"/>
      <c r="H2840" s="3"/>
    </row>
    <row r="2841" spans="6:8" ht="11.45" customHeight="1" x14ac:dyDescent="0.25">
      <c r="F2841" s="3"/>
      <c r="G2841" s="3"/>
      <c r="H2841" s="3"/>
    </row>
    <row r="2842" spans="6:8" ht="11.45" customHeight="1" x14ac:dyDescent="0.25">
      <c r="F2842" s="3"/>
      <c r="G2842" s="3"/>
      <c r="H2842" s="3"/>
    </row>
    <row r="2843" spans="6:8" ht="11.45" customHeight="1" x14ac:dyDescent="0.25">
      <c r="F2843" s="3"/>
      <c r="G2843" s="3"/>
      <c r="H2843" s="3"/>
    </row>
    <row r="2844" spans="6:8" ht="11.45" customHeight="1" x14ac:dyDescent="0.25">
      <c r="F2844" s="3"/>
      <c r="G2844" s="3"/>
      <c r="H2844" s="3"/>
    </row>
    <row r="2845" spans="6:8" ht="11.45" customHeight="1" x14ac:dyDescent="0.25">
      <c r="F2845" s="3"/>
      <c r="G2845" s="3"/>
      <c r="H2845" s="3"/>
    </row>
    <row r="2846" spans="6:8" ht="11.45" customHeight="1" x14ac:dyDescent="0.25">
      <c r="F2846" s="3"/>
      <c r="G2846" s="3"/>
      <c r="H2846" s="3"/>
    </row>
    <row r="2847" spans="6:8" ht="11.45" customHeight="1" x14ac:dyDescent="0.25">
      <c r="F2847" s="3"/>
      <c r="G2847" s="3"/>
      <c r="H2847" s="3"/>
    </row>
    <row r="2848" spans="6:8" ht="11.45" customHeight="1" x14ac:dyDescent="0.25">
      <c r="F2848" s="3"/>
      <c r="G2848" s="3"/>
      <c r="H2848" s="3"/>
    </row>
    <row r="2849" spans="6:8" ht="11.45" customHeight="1" x14ac:dyDescent="0.25">
      <c r="F2849" s="3"/>
      <c r="G2849" s="3"/>
      <c r="H2849" s="3"/>
    </row>
    <row r="2850" spans="6:8" ht="11.45" customHeight="1" x14ac:dyDescent="0.25">
      <c r="F2850" s="3"/>
      <c r="G2850" s="3"/>
      <c r="H2850" s="3"/>
    </row>
    <row r="2851" spans="6:8" ht="11.45" customHeight="1" x14ac:dyDescent="0.25">
      <c r="F2851" s="3"/>
      <c r="G2851" s="3"/>
      <c r="H2851" s="3"/>
    </row>
    <row r="2852" spans="6:8" ht="11.45" customHeight="1" x14ac:dyDescent="0.25">
      <c r="F2852" s="3"/>
      <c r="G2852" s="3"/>
      <c r="H2852" s="3"/>
    </row>
    <row r="2853" spans="6:8" ht="11.45" customHeight="1" x14ac:dyDescent="0.25">
      <c r="F2853" s="3"/>
      <c r="G2853" s="3"/>
      <c r="H2853" s="3"/>
    </row>
    <row r="2854" spans="6:8" ht="11.45" customHeight="1" x14ac:dyDescent="0.25">
      <c r="F2854" s="3"/>
      <c r="G2854" s="3"/>
      <c r="H2854" s="3"/>
    </row>
    <row r="2855" spans="6:8" ht="11.45" customHeight="1" x14ac:dyDescent="0.25">
      <c r="F2855" s="3"/>
      <c r="G2855" s="3"/>
      <c r="H2855" s="3"/>
    </row>
    <row r="2856" spans="6:8" ht="11.45" customHeight="1" x14ac:dyDescent="0.25">
      <c r="F2856" s="3"/>
      <c r="G2856" s="3"/>
      <c r="H2856" s="3"/>
    </row>
    <row r="2857" spans="6:8" ht="11.45" customHeight="1" x14ac:dyDescent="0.25">
      <c r="F2857" s="3"/>
      <c r="G2857" s="3"/>
      <c r="H2857" s="3"/>
    </row>
    <row r="2858" spans="6:8" ht="11.45" customHeight="1" x14ac:dyDescent="0.25">
      <c r="F2858" s="3"/>
      <c r="G2858" s="3"/>
      <c r="H2858" s="3"/>
    </row>
    <row r="2859" spans="6:8" ht="11.45" customHeight="1" x14ac:dyDescent="0.25">
      <c r="F2859" s="3"/>
      <c r="G2859" s="3"/>
      <c r="H2859" s="3"/>
    </row>
    <row r="2860" spans="6:8" ht="11.45" customHeight="1" x14ac:dyDescent="0.25">
      <c r="F2860" s="3"/>
      <c r="G2860" s="3"/>
      <c r="H2860" s="3"/>
    </row>
    <row r="2861" spans="6:8" ht="11.45" customHeight="1" x14ac:dyDescent="0.25">
      <c r="F2861" s="3"/>
      <c r="G2861" s="3"/>
      <c r="H2861" s="3"/>
    </row>
    <row r="2862" spans="6:8" ht="11.45" customHeight="1" x14ac:dyDescent="0.25">
      <c r="F2862" s="3"/>
      <c r="G2862" s="3"/>
      <c r="H2862" s="3"/>
    </row>
    <row r="2863" spans="6:8" ht="11.45" customHeight="1" x14ac:dyDescent="0.25">
      <c r="F2863" s="3"/>
      <c r="G2863" s="3"/>
      <c r="H2863" s="3"/>
    </row>
    <row r="2864" spans="6:8" ht="11.45" customHeight="1" x14ac:dyDescent="0.25">
      <c r="F2864" s="3"/>
      <c r="G2864" s="3"/>
      <c r="H2864" s="3"/>
    </row>
  </sheetData>
  <autoFilter ref="A10:H2199"/>
  <mergeCells count="29">
    <mergeCell ref="C2214:C2218"/>
    <mergeCell ref="H8:H10"/>
    <mergeCell ref="I8:I10"/>
    <mergeCell ref="G8:G10"/>
    <mergeCell ref="C2201:C2204"/>
    <mergeCell ref="C8:C10"/>
    <mergeCell ref="D2214:E2214"/>
    <mergeCell ref="D2217:E2217"/>
    <mergeCell ref="G1:I3"/>
    <mergeCell ref="B8:B10"/>
    <mergeCell ref="D8:D10"/>
    <mergeCell ref="E8:E10"/>
    <mergeCell ref="C2209:C2213"/>
    <mergeCell ref="B5:I5"/>
    <mergeCell ref="F8:F10"/>
    <mergeCell ref="D2202:E2202"/>
    <mergeCell ref="D2201:E2201"/>
    <mergeCell ref="D2205:E2205"/>
    <mergeCell ref="D2208:E2208"/>
    <mergeCell ref="A2210:B2210"/>
    <mergeCell ref="A2211:B2211"/>
    <mergeCell ref="B6:I6"/>
    <mergeCell ref="A2214:B2214"/>
    <mergeCell ref="A2217:B2217"/>
    <mergeCell ref="A8:A10"/>
    <mergeCell ref="A2202:B2202"/>
    <mergeCell ref="A2201:B2201"/>
    <mergeCell ref="A2205:B2205"/>
    <mergeCell ref="A2208:B2208"/>
  </mergeCells>
  <pageMargins left="0.78740157480314965" right="0" top="0.78740157480314965" bottom="0.78740157480314965" header="0.51181102362204722" footer="0.51181102362204722"/>
  <pageSetup paperSize="9" scale="48" fitToHeight="73" orientation="portrait" r:id="rId1"/>
  <headerFooter differentFirst="1" alignWithMargins="0">
    <oddHeader>&amp;C&amp;P</oddHeader>
  </headerFooter>
  <rowBreaks count="1" manualBreakCount="1">
    <brk id="21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Максим Павлович</dc:creator>
  <cp:lastModifiedBy>Рыбинск</cp:lastModifiedBy>
  <cp:lastPrinted>2019-09-06T11:42:30Z</cp:lastPrinted>
  <dcterms:created xsi:type="dcterms:W3CDTF">2019-05-16T12:06:41Z</dcterms:created>
  <dcterms:modified xsi:type="dcterms:W3CDTF">2019-09-06T11:43:06Z</dcterms:modified>
</cp:coreProperties>
</file>