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3525" windowWidth="8370" windowHeight="342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5 (изм.в марте2015)" sheetId="9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2015 (изм.в марте2015)'!$B$1:$B$263</definedName>
    <definedName name="Z_218E5692_EE98_4164_B638_0644175B5E65_.wvu.FilterData" localSheetId="4" hidden="1">'АИП 2015 (изм.в марте2015)'!$B$1:$B$263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2015 (изм.в марте2015)'!$4:$4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2015 (изм.в марте2015)'!#REF!,'АИП 2015 (изм.в марте2015)'!$3:$3,'АИП 2015 (изм.в марте2015)'!#REF!,'АИП 2015 (изм.в марте2015)'!#REF!,'АИП 2015 (изм.в марте2015)'!#REF!,'АИП 2015 (изм.в марте2015)'!#REF!,'АИП 2015 (изм.в марте2015)'!$6:$17,'АИП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марте2015)'!$18:$191,'АИП 2015 (изм.в марте2015)'!#REF!,'АИП 2015 (изм.в марте2015)'!#REF!,'АИП 2015 (изм.в марте2015)'!#REF!,'АИП 2015 (изм.в марте2015)'!#REF!,'АИП 2015 (изм.в марте2015)'!$196:$197,'АИП 2015 (изм.в марте2015)'!#REF!,'АИП 2015 (изм.в марте2015)'!$198:$198,'АИП 2015 (изм.в марте2015)'!#REF!,'АИП 2015 (изм.в марте2015)'!$200:$203,'АИП 2015 (изм.в марте2015)'!$207:$207,'АИП 2015 (изм.в марте2015)'!$208:$211,'АИП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марте2015)'!$214:$217,'АИП 2015 (изм.в марте2015)'!#REF!,'АИП 2015 (изм.в марте2015)'!$223:$223,'АИП 2015 (изм.в марте2015)'!#REF!,'АИП 2015 (изм.в марте2015)'!#REF!,'АИП 2015 (изм.в марте2015)'!$225:$229,'АИП 2015 (изм.в марте2015)'!#REF!,'АИП 2015 (изм.в марте2015)'!#REF!,'АИП 2015 (изм.в марте2015)'!#REF!,'АИП 2015 (изм.в марте2015)'!#REF!,'АИП 2015 (изм.в марте2015)'!$232:$232,'АИП 2015 (изм.в марте2015)'!$236:$237,'АИП 2015 (изм.в марте2015)'!$239:$241,'АИП 2015 (изм.в марте2015)'!#REF!,'АИП 2015 (изм.в марте2015)'!$244:$245,'АИП 2015 (изм.в марте2015)'!#REF!,'АИП 2015 (изм.в марте2015)'!#REF!,'АИП 2015 (изм.в марте2015)'!#REF!,'АИП 2015 (изм.в марте2015)'!#REF!,'АИП 2015 (изм.в марте2015)'!#REF!,'АИП 2015 (изм.в марте2015)'!$250:$250,'АИП 2015 (изм.в марте2015)'!$252:$253,'АИП 2015 (изм.в марте2015)'!#REF!,'АИП 2015 (изм.в марте2015)'!$254:$257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2015 (изм.в марте2015)'!$B$1:$B$263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2015 (изм.в марте2015)'!$4:$4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2015 (изм.в марте2015)'!#REF!,'АИП 2015 (изм.в марте2015)'!$3:$3,'АИП 2015 (изм.в марте2015)'!#REF!,'АИП 2015 (изм.в марте2015)'!#REF!,'АИП 2015 (изм.в марте2015)'!#REF!,'АИП 2015 (изм.в марте2015)'!#REF!,'АИП 2015 (изм.в марте2015)'!$6:$17,'АИП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марте2015)'!$18:$191,'АИП 2015 (изм.в марте2015)'!#REF!,'АИП 2015 (изм.в марте2015)'!#REF!,'АИП 2015 (изм.в марте2015)'!#REF!,'АИП 2015 (изм.в марте2015)'!#REF!,'АИП 2015 (изм.в марте2015)'!$196:$197,'АИП 2015 (изм.в марте2015)'!#REF!,'АИП 2015 (изм.в марте2015)'!$198:$198,'АИП 2015 (изм.в марте2015)'!#REF!,'АИП 2015 (изм.в марте2015)'!$200:$203,'АИП 2015 (изм.в марте2015)'!$207:$207,'АИП 2015 (изм.в марте2015)'!$208:$211,'АИП 2015 (изм.в марте2015)'!#REF!,'АИП 2015 (изм.в марте2015)'!#REF!,'АИП 2015 (изм.в марте2015)'!#REF!,'АИП 2015 (изм.в марте2015)'!#REF!,'АИП 2015 (изм.в марте2015)'!#REF!,'АИП 2015 (изм.в марте2015)'!#REF!,'АИП 2015 (изм.в марте2015)'!$214:$217,'АИП 2015 (изм.в марте2015)'!#REF!,'АИП 2015 (изм.в марте2015)'!$223:$223,'АИП 2015 (изм.в марте2015)'!#REF!,'АИП 2015 (изм.в марте2015)'!#REF!,'АИП 2015 (изм.в марте2015)'!$225:$229,'АИП 2015 (изм.в марте2015)'!#REF!,'АИП 2015 (изм.в марте2015)'!#REF!,'АИП 2015 (изм.в марте2015)'!#REF!,'АИП 2015 (изм.в марте2015)'!#REF!,'АИП 2015 (изм.в марте2015)'!$232:$232,'АИП 2015 (изм.в марте2015)'!$236:$237,'АИП 2015 (изм.в марте2015)'!$239:$241,'АИП 2015 (изм.в марте2015)'!#REF!,'АИП 2015 (изм.в марте2015)'!$244:$245,'АИП 2015 (изм.в марте2015)'!#REF!,'АИП 2015 (изм.в марте2015)'!#REF!,'АИП 2015 (изм.в марте2015)'!#REF!,'АИП 2015 (изм.в марте2015)'!#REF!,'АИП 2015 (изм.в марте2015)'!#REF!,'АИП 2015 (изм.в марте2015)'!$250:$250,'АИП 2015 (изм.в марте2015)'!$252:$253,'АИП 2015 (изм.в марте2015)'!#REF!,'АИП 2015 (изм.в марте2015)'!$254:$257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2015 (изм.в марте2015)'!$B$1:$B$263</definedName>
    <definedName name="_xlnm.Print_Titles" localSheetId="4">'АИП 2015 (изм.в марте2015)'!$4:$5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2015 (изм.в марте2015)'!$A$1:$I$398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C394" i="9" l="1"/>
  <c r="D394" i="9"/>
  <c r="E394" i="9"/>
  <c r="H394" i="9"/>
  <c r="F397" i="9"/>
  <c r="G397" i="9"/>
  <c r="C398" i="9"/>
  <c r="D398" i="9"/>
  <c r="E398" i="9"/>
  <c r="G398" i="9"/>
  <c r="H398" i="9"/>
  <c r="I397" i="9" l="1"/>
  <c r="F398" i="9"/>
  <c r="I398" i="9" s="1"/>
  <c r="F394" i="9"/>
  <c r="F269" i="9"/>
  <c r="H351" i="9"/>
  <c r="H350" i="9" s="1"/>
  <c r="G351" i="9"/>
  <c r="G350" i="9" s="1"/>
  <c r="I352" i="9"/>
  <c r="I353" i="9"/>
  <c r="I354" i="9"/>
  <c r="I358" i="9"/>
  <c r="I362" i="9"/>
  <c r="I364" i="9"/>
  <c r="I365" i="9"/>
  <c r="I164" i="9" l="1"/>
  <c r="G163" i="9"/>
  <c r="I163" i="9" s="1"/>
  <c r="G162" i="9" l="1"/>
  <c r="I162" i="9" l="1"/>
  <c r="G161" i="9"/>
  <c r="I161" i="9" s="1"/>
  <c r="G29" i="9"/>
  <c r="I29" i="9" s="1"/>
  <c r="I30" i="9"/>
  <c r="G154" i="9"/>
  <c r="G27" i="9" l="1"/>
  <c r="I27" i="9" s="1"/>
  <c r="G25" i="9"/>
  <c r="I25" i="9" s="1"/>
  <c r="G23" i="9"/>
  <c r="I24" i="9"/>
  <c r="I26" i="9"/>
  <c r="I28" i="9"/>
  <c r="I22" i="9"/>
  <c r="G21" i="9"/>
  <c r="I21" i="9" s="1"/>
  <c r="I20" i="9"/>
  <c r="G19" i="9"/>
  <c r="I19" i="9" s="1"/>
  <c r="F12" i="9"/>
  <c r="G9" i="9"/>
  <c r="I10" i="9"/>
  <c r="F128" i="9"/>
  <c r="I129" i="9"/>
  <c r="G128" i="9"/>
  <c r="I12" i="9" l="1"/>
  <c r="I128" i="9"/>
  <c r="I23" i="9"/>
  <c r="G260" i="9" l="1"/>
  <c r="H260" i="9"/>
  <c r="I311" i="9" l="1"/>
  <c r="G309" i="9" l="1"/>
  <c r="G299" i="9"/>
  <c r="H299" i="9"/>
  <c r="E299" i="9"/>
  <c r="D299" i="9"/>
  <c r="C299" i="9"/>
  <c r="G77" i="9" l="1"/>
  <c r="G78" i="9"/>
  <c r="G76" i="9" l="1"/>
  <c r="G43" i="9"/>
  <c r="G394" i="9" s="1"/>
  <c r="I394" i="9" s="1"/>
  <c r="G42" i="9"/>
  <c r="G116" i="9"/>
  <c r="G74" i="9"/>
  <c r="G38" i="9" l="1"/>
  <c r="G39" i="9"/>
  <c r="H106" i="9"/>
  <c r="H105" i="9" s="1"/>
  <c r="G106" i="9"/>
  <c r="G105" i="9" s="1"/>
  <c r="F104" i="9"/>
  <c r="F105" i="9"/>
  <c r="F107" i="9"/>
  <c r="F108" i="9"/>
  <c r="I108" i="9" s="1"/>
  <c r="I107" i="9" l="1"/>
  <c r="F106" i="9"/>
  <c r="I106" i="9" s="1"/>
  <c r="G41" i="9"/>
  <c r="I105" i="9"/>
  <c r="G391" i="9" l="1"/>
  <c r="H390" i="9"/>
  <c r="H391" i="9"/>
  <c r="G390" i="9"/>
  <c r="H385" i="9"/>
  <c r="G385" i="9"/>
  <c r="H383" i="9"/>
  <c r="H382" i="9" s="1"/>
  <c r="H381" i="9" s="1"/>
  <c r="G383" i="9"/>
  <c r="G382" i="9"/>
  <c r="G381" i="9" s="1"/>
  <c r="G377" i="9"/>
  <c r="H375" i="9"/>
  <c r="H372" i="9" s="1"/>
  <c r="G375" i="9"/>
  <c r="H374" i="9"/>
  <c r="G374" i="9"/>
  <c r="G349" i="9"/>
  <c r="H324" i="9"/>
  <c r="G324" i="9"/>
  <c r="H322" i="9"/>
  <c r="G322" i="9"/>
  <c r="H319" i="9"/>
  <c r="G319" i="9"/>
  <c r="H317" i="9"/>
  <c r="G317" i="9"/>
  <c r="H313" i="9"/>
  <c r="G313" i="9"/>
  <c r="H309" i="9"/>
  <c r="H306" i="9"/>
  <c r="G306" i="9"/>
  <c r="H303" i="9"/>
  <c r="G303" i="9"/>
  <c r="H296" i="9"/>
  <c r="G296" i="9"/>
  <c r="H291" i="9"/>
  <c r="G291" i="9"/>
  <c r="H289" i="9"/>
  <c r="G289" i="9"/>
  <c r="H287" i="9"/>
  <c r="G287" i="9"/>
  <c r="H284" i="9"/>
  <c r="G284" i="9"/>
  <c r="H282" i="9"/>
  <c r="G282" i="9"/>
  <c r="H279" i="9"/>
  <c r="G279" i="9"/>
  <c r="H275" i="9"/>
  <c r="G275" i="9"/>
  <c r="H273" i="9"/>
  <c r="G273" i="9"/>
  <c r="H271" i="9"/>
  <c r="G271" i="9"/>
  <c r="H258" i="9"/>
  <c r="G258" i="9"/>
  <c r="H252" i="9"/>
  <c r="G252" i="9"/>
  <c r="H250" i="9"/>
  <c r="G250" i="9"/>
  <c r="H247" i="9"/>
  <c r="G247" i="9"/>
  <c r="H244" i="9"/>
  <c r="G244" i="9"/>
  <c r="H240" i="9"/>
  <c r="G240" i="9"/>
  <c r="H236" i="9"/>
  <c r="G236" i="9"/>
  <c r="H229" i="9"/>
  <c r="G229" i="9"/>
  <c r="H227" i="9"/>
  <c r="G227" i="9"/>
  <c r="H225" i="9"/>
  <c r="G225" i="9"/>
  <c r="H221" i="9"/>
  <c r="G221" i="9"/>
  <c r="H218" i="9"/>
  <c r="G218" i="9"/>
  <c r="H214" i="9"/>
  <c r="G214" i="9"/>
  <c r="H207" i="9"/>
  <c r="G207" i="9"/>
  <c r="H204" i="9"/>
  <c r="G204" i="9"/>
  <c r="H199" i="9"/>
  <c r="G199" i="9"/>
  <c r="H195" i="9"/>
  <c r="H193" i="9" s="1"/>
  <c r="H194" i="9" s="1"/>
  <c r="G195" i="9"/>
  <c r="H188" i="9"/>
  <c r="H187" i="9" s="1"/>
  <c r="G188" i="9"/>
  <c r="H184" i="9"/>
  <c r="H183" i="9" s="1"/>
  <c r="G184" i="9"/>
  <c r="G183" i="9" s="1"/>
  <c r="H181" i="9"/>
  <c r="G181" i="9"/>
  <c r="H180" i="9"/>
  <c r="G180" i="9"/>
  <c r="H175" i="9"/>
  <c r="H174" i="9" s="1"/>
  <c r="G175" i="9"/>
  <c r="G174" i="9" s="1"/>
  <c r="H171" i="9"/>
  <c r="H170" i="9" s="1"/>
  <c r="G171" i="9"/>
  <c r="G170" i="9" s="1"/>
  <c r="H169" i="9"/>
  <c r="G169" i="9"/>
  <c r="H168" i="9"/>
  <c r="G168" i="9"/>
  <c r="H158" i="9"/>
  <c r="H157" i="9" s="1"/>
  <c r="H156" i="9" s="1"/>
  <c r="G158" i="9"/>
  <c r="G157" i="9" s="1"/>
  <c r="G156" i="9" s="1"/>
  <c r="H153" i="9"/>
  <c r="H152" i="9" s="1"/>
  <c r="G153" i="9"/>
  <c r="H148" i="9"/>
  <c r="G148" i="9"/>
  <c r="H146" i="9"/>
  <c r="G146" i="9"/>
  <c r="H143" i="9"/>
  <c r="G143" i="9"/>
  <c r="H138" i="9"/>
  <c r="H137" i="9" s="1"/>
  <c r="G138" i="9"/>
  <c r="G137" i="9" s="1"/>
  <c r="H135" i="9"/>
  <c r="G135" i="9"/>
  <c r="H133" i="9"/>
  <c r="G133" i="9"/>
  <c r="H126" i="9"/>
  <c r="H125" i="9" s="1"/>
  <c r="H124" i="9" s="1"/>
  <c r="H123" i="9" s="1"/>
  <c r="G126" i="9"/>
  <c r="G125" i="9" s="1"/>
  <c r="H121" i="9"/>
  <c r="H120" i="9" s="1"/>
  <c r="H119" i="9" s="1"/>
  <c r="H118" i="9" s="1"/>
  <c r="H117" i="9" s="1"/>
  <c r="G121" i="9"/>
  <c r="H115" i="9"/>
  <c r="G115" i="9"/>
  <c r="H110" i="9"/>
  <c r="H109" i="9" s="1"/>
  <c r="G110" i="9"/>
  <c r="G109" i="9" s="1"/>
  <c r="H102" i="9"/>
  <c r="G102" i="9"/>
  <c r="H99" i="9"/>
  <c r="G99" i="9"/>
  <c r="H95" i="9"/>
  <c r="G95" i="9"/>
  <c r="H92" i="9"/>
  <c r="G92" i="9"/>
  <c r="H89" i="9"/>
  <c r="G89" i="9"/>
  <c r="H86" i="9"/>
  <c r="G86" i="9"/>
  <c r="H83" i="9"/>
  <c r="G83" i="9"/>
  <c r="H80" i="9"/>
  <c r="G80" i="9"/>
  <c r="H73" i="9"/>
  <c r="H393" i="9" s="1"/>
  <c r="H392" i="9" s="1"/>
  <c r="G73" i="9"/>
  <c r="G393" i="9" s="1"/>
  <c r="G392" i="9" s="1"/>
  <c r="H70" i="9"/>
  <c r="G70" i="9"/>
  <c r="H67" i="9"/>
  <c r="G67" i="9"/>
  <c r="H64" i="9"/>
  <c r="G64" i="9"/>
  <c r="H61" i="9"/>
  <c r="G61" i="9"/>
  <c r="H58" i="9"/>
  <c r="G58" i="9"/>
  <c r="H55" i="9"/>
  <c r="G55" i="9"/>
  <c r="H52" i="9"/>
  <c r="G52" i="9"/>
  <c r="H44" i="9"/>
  <c r="G44" i="9"/>
  <c r="H42" i="9"/>
  <c r="H41" i="9" s="1"/>
  <c r="H33" i="9"/>
  <c r="H32" i="9" s="1"/>
  <c r="H31" i="9" s="1"/>
  <c r="G33" i="9"/>
  <c r="G32" i="9" s="1"/>
  <c r="H16" i="9"/>
  <c r="G16" i="9"/>
  <c r="H13" i="9"/>
  <c r="G13" i="9"/>
  <c r="H11" i="9"/>
  <c r="G11" i="9"/>
  <c r="H9" i="9"/>
  <c r="H268" i="9" l="1"/>
  <c r="H267" i="9" s="1"/>
  <c r="H266" i="9" s="1"/>
  <c r="H40" i="9"/>
  <c r="H167" i="9"/>
  <c r="H166" i="9" s="1"/>
  <c r="H165" i="9" s="1"/>
  <c r="G193" i="9"/>
  <c r="G192" i="9" s="1"/>
  <c r="G191" i="9" s="1"/>
  <c r="H396" i="9"/>
  <c r="H395" i="9" s="1"/>
  <c r="H400" i="9" s="1"/>
  <c r="G372" i="9"/>
  <c r="G167" i="9"/>
  <c r="G166" i="9" s="1"/>
  <c r="G165" i="9" s="1"/>
  <c r="G179" i="9"/>
  <c r="G178" i="9" s="1"/>
  <c r="G269" i="9"/>
  <c r="I269" i="9" s="1"/>
  <c r="H380" i="9"/>
  <c r="H379" i="9" s="1"/>
  <c r="H179" i="9"/>
  <c r="H178" i="9" s="1"/>
  <c r="H8" i="9"/>
  <c r="H7" i="9" s="1"/>
  <c r="H6" i="9" s="1"/>
  <c r="G8" i="9"/>
  <c r="G7" i="9" s="1"/>
  <c r="H151" i="9"/>
  <c r="H150" i="9" s="1"/>
  <c r="G380" i="9"/>
  <c r="G379" i="9" s="1"/>
  <c r="G40" i="9"/>
  <c r="G98" i="9"/>
  <c r="H349" i="9"/>
  <c r="H348" i="9" s="1"/>
  <c r="H347" i="9" s="1"/>
  <c r="H79" i="9"/>
  <c r="H142" i="9"/>
  <c r="H141" i="9" s="1"/>
  <c r="H192" i="9"/>
  <c r="H191" i="9" s="1"/>
  <c r="H190" i="9" s="1"/>
  <c r="G268" i="9"/>
  <c r="G267" i="9" s="1"/>
  <c r="G266" i="9" s="1"/>
  <c r="G190" i="9" s="1"/>
  <c r="G79" i="9"/>
  <c r="G75" i="9"/>
  <c r="H98" i="9"/>
  <c r="G132" i="9"/>
  <c r="G131" i="9" s="1"/>
  <c r="H132" i="9"/>
  <c r="H131" i="9" s="1"/>
  <c r="G151" i="9"/>
  <c r="G150" i="9" s="1"/>
  <c r="G152" i="9"/>
  <c r="G187" i="9"/>
  <c r="G348" i="9"/>
  <c r="G142" i="9"/>
  <c r="G141" i="9" s="1"/>
  <c r="G120" i="9"/>
  <c r="G119" i="9" s="1"/>
  <c r="G118" i="9" s="1"/>
  <c r="G31" i="9"/>
  <c r="G124" i="9"/>
  <c r="G194" i="9"/>
  <c r="H130" i="9" l="1"/>
  <c r="G396" i="9"/>
  <c r="G395" i="9" s="1"/>
  <c r="G400" i="9" s="1"/>
  <c r="G130" i="9"/>
  <c r="H389" i="9"/>
  <c r="G37" i="9"/>
  <c r="H76" i="9"/>
  <c r="H75" i="9" s="1"/>
  <c r="H37" i="9" s="1"/>
  <c r="H36" i="9" s="1"/>
  <c r="H388" i="9" s="1"/>
  <c r="H401" i="9" s="1"/>
  <c r="G347" i="9"/>
  <c r="G123" i="9"/>
  <c r="G117" i="9"/>
  <c r="G6" i="9"/>
  <c r="F378" i="9"/>
  <c r="I378" i="9" s="1"/>
  <c r="D377" i="9"/>
  <c r="F377" i="9" s="1"/>
  <c r="I377" i="9" l="1"/>
  <c r="F376" i="9"/>
  <c r="I376" i="9" s="1"/>
  <c r="G389" i="9"/>
  <c r="E260" i="9"/>
  <c r="F265" i="9"/>
  <c r="I265" i="9" s="1"/>
  <c r="G36" i="9" l="1"/>
  <c r="D146" i="9"/>
  <c r="G388" i="9" l="1"/>
  <c r="G401" i="9" s="1"/>
  <c r="E11" i="9" l="1"/>
  <c r="E9" i="9"/>
  <c r="D9" i="9"/>
  <c r="D11" i="9" l="1"/>
  <c r="F11" i="9" s="1"/>
  <c r="I11" i="9" s="1"/>
  <c r="F9" i="9"/>
  <c r="I9" i="9" s="1"/>
  <c r="E391" i="9" l="1"/>
  <c r="D390" i="9"/>
  <c r="C390" i="9"/>
  <c r="D391" i="9"/>
  <c r="E390" i="9"/>
  <c r="F387" i="9"/>
  <c r="I387" i="9" s="1"/>
  <c r="F386" i="9"/>
  <c r="I386" i="9" s="1"/>
  <c r="E385" i="9"/>
  <c r="D385" i="9"/>
  <c r="C385" i="9"/>
  <c r="F384" i="9"/>
  <c r="I384" i="9" s="1"/>
  <c r="E383" i="9"/>
  <c r="D383" i="9"/>
  <c r="C383" i="9"/>
  <c r="D382" i="9"/>
  <c r="E375" i="9"/>
  <c r="E372" i="9" s="1"/>
  <c r="D375" i="9"/>
  <c r="D372" i="9" s="1"/>
  <c r="C375" i="9"/>
  <c r="C372" i="9" s="1"/>
  <c r="E374" i="9"/>
  <c r="D374" i="9"/>
  <c r="C374" i="9"/>
  <c r="F373" i="9"/>
  <c r="I373" i="9" s="1"/>
  <c r="F371" i="9"/>
  <c r="I371" i="9" s="1"/>
  <c r="F370" i="9"/>
  <c r="I370" i="9" s="1"/>
  <c r="F369" i="9"/>
  <c r="I369" i="9" s="1"/>
  <c r="F368" i="9"/>
  <c r="I368" i="9" s="1"/>
  <c r="F367" i="9"/>
  <c r="I367" i="9" s="1"/>
  <c r="F366" i="9"/>
  <c r="I366" i="9" s="1"/>
  <c r="F363" i="9"/>
  <c r="I363" i="9" s="1"/>
  <c r="F361" i="9"/>
  <c r="I361" i="9" s="1"/>
  <c r="F360" i="9"/>
  <c r="I360" i="9" s="1"/>
  <c r="F359" i="9"/>
  <c r="I359" i="9" s="1"/>
  <c r="F357" i="9"/>
  <c r="I357" i="9" s="1"/>
  <c r="F356" i="9"/>
  <c r="F355" i="9"/>
  <c r="I355" i="9" s="1"/>
  <c r="E350" i="9"/>
  <c r="E351" i="9" s="1"/>
  <c r="D350" i="9"/>
  <c r="D351" i="9" s="1"/>
  <c r="C350" i="9"/>
  <c r="C349" i="9" s="1"/>
  <c r="F346" i="9"/>
  <c r="I346" i="9" s="1"/>
  <c r="F345" i="9"/>
  <c r="I345" i="9" s="1"/>
  <c r="F344" i="9"/>
  <c r="I344" i="9" s="1"/>
  <c r="F343" i="9"/>
  <c r="I343" i="9" s="1"/>
  <c r="F342" i="9"/>
  <c r="I342" i="9" s="1"/>
  <c r="F341" i="9"/>
  <c r="I341" i="9" s="1"/>
  <c r="F340" i="9"/>
  <c r="I340" i="9" s="1"/>
  <c r="F339" i="9"/>
  <c r="I339" i="9" s="1"/>
  <c r="F338" i="9"/>
  <c r="I338" i="9" s="1"/>
  <c r="F337" i="9"/>
  <c r="I337" i="9" s="1"/>
  <c r="F336" i="9"/>
  <c r="I336" i="9" s="1"/>
  <c r="F335" i="9"/>
  <c r="I335" i="9" s="1"/>
  <c r="F334" i="9"/>
  <c r="I334" i="9" s="1"/>
  <c r="F333" i="9"/>
  <c r="I333" i="9" s="1"/>
  <c r="F332" i="9"/>
  <c r="I332" i="9" s="1"/>
  <c r="F331" i="9"/>
  <c r="I331" i="9" s="1"/>
  <c r="F330" i="9"/>
  <c r="I330" i="9" s="1"/>
  <c r="F329" i="9"/>
  <c r="I329" i="9" s="1"/>
  <c r="F328" i="9"/>
  <c r="I328" i="9" s="1"/>
  <c r="F327" i="9"/>
  <c r="I327" i="9" s="1"/>
  <c r="F326" i="9"/>
  <c r="I326" i="9" s="1"/>
  <c r="F325" i="9"/>
  <c r="I325" i="9" s="1"/>
  <c r="E324" i="9"/>
  <c r="D324" i="9"/>
  <c r="C324" i="9"/>
  <c r="F323" i="9"/>
  <c r="I323" i="9" s="1"/>
  <c r="E322" i="9"/>
  <c r="D322" i="9"/>
  <c r="C322" i="9"/>
  <c r="F321" i="9"/>
  <c r="I321" i="9" s="1"/>
  <c r="F320" i="9"/>
  <c r="I320" i="9" s="1"/>
  <c r="E319" i="9"/>
  <c r="D319" i="9"/>
  <c r="C319" i="9"/>
  <c r="F318" i="9"/>
  <c r="I318" i="9" s="1"/>
  <c r="E317" i="9"/>
  <c r="D317" i="9"/>
  <c r="C317" i="9"/>
  <c r="F316" i="9"/>
  <c r="I316" i="9" s="1"/>
  <c r="F315" i="9"/>
  <c r="I315" i="9" s="1"/>
  <c r="F314" i="9"/>
  <c r="I314" i="9" s="1"/>
  <c r="E313" i="9"/>
  <c r="D313" i="9"/>
  <c r="C313" i="9"/>
  <c r="F312" i="9"/>
  <c r="I312" i="9" s="1"/>
  <c r="F310" i="9"/>
  <c r="E309" i="9"/>
  <c r="D309" i="9"/>
  <c r="C309" i="9"/>
  <c r="F308" i="9"/>
  <c r="I308" i="9" s="1"/>
  <c r="F307" i="9"/>
  <c r="I307" i="9" s="1"/>
  <c r="E306" i="9"/>
  <c r="D306" i="9"/>
  <c r="C306" i="9"/>
  <c r="F305" i="9"/>
  <c r="I305" i="9" s="1"/>
  <c r="F304" i="9"/>
  <c r="I304" i="9" s="1"/>
  <c r="E303" i="9"/>
  <c r="D303" i="9"/>
  <c r="C303" i="9"/>
  <c r="F302" i="9"/>
  <c r="I302" i="9" s="1"/>
  <c r="F301" i="9"/>
  <c r="I301" i="9" s="1"/>
  <c r="F300" i="9"/>
  <c r="F298" i="9"/>
  <c r="I298" i="9" s="1"/>
  <c r="F297" i="9"/>
  <c r="I297" i="9" s="1"/>
  <c r="E296" i="9"/>
  <c r="D296" i="9"/>
  <c r="C296" i="9"/>
  <c r="F295" i="9"/>
  <c r="I295" i="9" s="1"/>
  <c r="F294" i="9"/>
  <c r="I294" i="9" s="1"/>
  <c r="F293" i="9"/>
  <c r="I293" i="9" s="1"/>
  <c r="F292" i="9"/>
  <c r="I292" i="9" s="1"/>
  <c r="E291" i="9"/>
  <c r="D291" i="9"/>
  <c r="C291" i="9"/>
  <c r="F290" i="9"/>
  <c r="I290" i="9" s="1"/>
  <c r="E289" i="9"/>
  <c r="D289" i="9"/>
  <c r="C289" i="9"/>
  <c r="F288" i="9"/>
  <c r="I288" i="9" s="1"/>
  <c r="E287" i="9"/>
  <c r="D287" i="9"/>
  <c r="C287" i="9"/>
  <c r="F286" i="9"/>
  <c r="I286" i="9" s="1"/>
  <c r="F285" i="9"/>
  <c r="I285" i="9" s="1"/>
  <c r="E284" i="9"/>
  <c r="D284" i="9"/>
  <c r="C284" i="9"/>
  <c r="F283" i="9"/>
  <c r="I283" i="9" s="1"/>
  <c r="E282" i="9"/>
  <c r="D282" i="9"/>
  <c r="C282" i="9"/>
  <c r="F281" i="9"/>
  <c r="I281" i="9" s="1"/>
  <c r="F280" i="9"/>
  <c r="I280" i="9" s="1"/>
  <c r="E279" i="9"/>
  <c r="D279" i="9"/>
  <c r="C279" i="9"/>
  <c r="F278" i="9"/>
  <c r="I278" i="9" s="1"/>
  <c r="F277" i="9"/>
  <c r="I277" i="9" s="1"/>
  <c r="F276" i="9"/>
  <c r="I276" i="9" s="1"/>
  <c r="E275" i="9"/>
  <c r="D275" i="9"/>
  <c r="C275" i="9"/>
  <c r="F274" i="9"/>
  <c r="I274" i="9" s="1"/>
  <c r="E273" i="9"/>
  <c r="D273" i="9"/>
  <c r="C273" i="9"/>
  <c r="F272" i="9"/>
  <c r="I272" i="9" s="1"/>
  <c r="E271" i="9"/>
  <c r="D271" i="9"/>
  <c r="C271" i="9"/>
  <c r="F264" i="9"/>
  <c r="I264" i="9" s="1"/>
  <c r="F263" i="9"/>
  <c r="I263" i="9" s="1"/>
  <c r="F262" i="9"/>
  <c r="I262" i="9" s="1"/>
  <c r="F261" i="9"/>
  <c r="D260" i="9"/>
  <c r="C260" i="9"/>
  <c r="F259" i="9"/>
  <c r="I259" i="9" s="1"/>
  <c r="E258" i="9"/>
  <c r="D258" i="9"/>
  <c r="C258" i="9"/>
  <c r="F257" i="9"/>
  <c r="I257" i="9" s="1"/>
  <c r="F256" i="9"/>
  <c r="I256" i="9" s="1"/>
  <c r="F255" i="9"/>
  <c r="I255" i="9" s="1"/>
  <c r="F254" i="9"/>
  <c r="I254" i="9" s="1"/>
  <c r="F253" i="9"/>
  <c r="I253" i="9" s="1"/>
  <c r="E252" i="9"/>
  <c r="D252" i="9"/>
  <c r="C252" i="9"/>
  <c r="F251" i="9"/>
  <c r="I251" i="9" s="1"/>
  <c r="E250" i="9"/>
  <c r="D250" i="9"/>
  <c r="C250" i="9"/>
  <c r="F249" i="9"/>
  <c r="I249" i="9" s="1"/>
  <c r="F248" i="9"/>
  <c r="I248" i="9" s="1"/>
  <c r="E247" i="9"/>
  <c r="D247" i="9"/>
  <c r="C247" i="9"/>
  <c r="F246" i="9"/>
  <c r="I246" i="9" s="1"/>
  <c r="F245" i="9"/>
  <c r="I245" i="9" s="1"/>
  <c r="E244" i="9"/>
  <c r="D244" i="9"/>
  <c r="C244" i="9"/>
  <c r="F243" i="9"/>
  <c r="I243" i="9" s="1"/>
  <c r="F242" i="9"/>
  <c r="I242" i="9" s="1"/>
  <c r="F241" i="9"/>
  <c r="I241" i="9" s="1"/>
  <c r="E240" i="9"/>
  <c r="D240" i="9"/>
  <c r="C240" i="9"/>
  <c r="F239" i="9"/>
  <c r="I239" i="9" s="1"/>
  <c r="F238" i="9"/>
  <c r="I238" i="9" s="1"/>
  <c r="F237" i="9"/>
  <c r="I237" i="9" s="1"/>
  <c r="E236" i="9"/>
  <c r="D236" i="9"/>
  <c r="C236" i="9"/>
  <c r="F235" i="9"/>
  <c r="I235" i="9" s="1"/>
  <c r="F234" i="9"/>
  <c r="I234" i="9" s="1"/>
  <c r="F233" i="9"/>
  <c r="I233" i="9" s="1"/>
  <c r="F232" i="9"/>
  <c r="I232" i="9" s="1"/>
  <c r="C231" i="9"/>
  <c r="F230" i="9"/>
  <c r="I230" i="9" s="1"/>
  <c r="E229" i="9"/>
  <c r="D229" i="9"/>
  <c r="F228" i="9"/>
  <c r="I228" i="9" s="1"/>
  <c r="E227" i="9"/>
  <c r="D227" i="9"/>
  <c r="C227" i="9"/>
  <c r="F226" i="9"/>
  <c r="I226" i="9" s="1"/>
  <c r="E225" i="9"/>
  <c r="D225" i="9"/>
  <c r="C225" i="9"/>
  <c r="C224" i="9"/>
  <c r="F224" i="9" s="1"/>
  <c r="I224" i="9" s="1"/>
  <c r="F223" i="9"/>
  <c r="I223" i="9" s="1"/>
  <c r="F222" i="9"/>
  <c r="I222" i="9" s="1"/>
  <c r="E221" i="9"/>
  <c r="D221" i="9"/>
  <c r="F220" i="9"/>
  <c r="I220" i="9" s="1"/>
  <c r="F219" i="9"/>
  <c r="I219" i="9" s="1"/>
  <c r="E218" i="9"/>
  <c r="D218" i="9"/>
  <c r="C218" i="9"/>
  <c r="F217" i="9"/>
  <c r="I217" i="9" s="1"/>
  <c r="F216" i="9"/>
  <c r="I216" i="9" s="1"/>
  <c r="F215" i="9"/>
  <c r="I215" i="9" s="1"/>
  <c r="E214" i="9"/>
  <c r="D214" i="9"/>
  <c r="C214" i="9"/>
  <c r="F213" i="9"/>
  <c r="I213" i="9" s="1"/>
  <c r="F212" i="9"/>
  <c r="I212" i="9" s="1"/>
  <c r="F211" i="9"/>
  <c r="I211" i="9" s="1"/>
  <c r="F210" i="9"/>
  <c r="I210" i="9" s="1"/>
  <c r="F209" i="9"/>
  <c r="I209" i="9" s="1"/>
  <c r="C208" i="9"/>
  <c r="F208" i="9" s="1"/>
  <c r="I208" i="9" s="1"/>
  <c r="E207" i="9"/>
  <c r="D207" i="9"/>
  <c r="F206" i="9"/>
  <c r="I206" i="9" s="1"/>
  <c r="F205" i="9"/>
  <c r="I205" i="9" s="1"/>
  <c r="E204" i="9"/>
  <c r="D204" i="9"/>
  <c r="C204" i="9"/>
  <c r="F203" i="9"/>
  <c r="I203" i="9" s="1"/>
  <c r="F202" i="9"/>
  <c r="I202" i="9" s="1"/>
  <c r="F201" i="9"/>
  <c r="I201" i="9" s="1"/>
  <c r="F200" i="9"/>
  <c r="I200" i="9" s="1"/>
  <c r="E199" i="9"/>
  <c r="D199" i="9"/>
  <c r="C199" i="9"/>
  <c r="F198" i="9"/>
  <c r="I198" i="9" s="1"/>
  <c r="F197" i="9"/>
  <c r="I197" i="9" s="1"/>
  <c r="F196" i="9"/>
  <c r="I196" i="9" s="1"/>
  <c r="E195" i="9"/>
  <c r="D195" i="9"/>
  <c r="C195" i="9"/>
  <c r="F189" i="9"/>
  <c r="I189" i="9" s="1"/>
  <c r="E188" i="9"/>
  <c r="E187" i="9" s="1"/>
  <c r="D188" i="9"/>
  <c r="D187" i="9" s="1"/>
  <c r="C188" i="9"/>
  <c r="F186" i="9"/>
  <c r="I186" i="9" s="1"/>
  <c r="F185" i="9"/>
  <c r="I185" i="9" s="1"/>
  <c r="E184" i="9"/>
  <c r="E183" i="9" s="1"/>
  <c r="D184" i="9"/>
  <c r="D183" i="9" s="1"/>
  <c r="C184" i="9"/>
  <c r="F182" i="9"/>
  <c r="I182" i="9" s="1"/>
  <c r="E181" i="9"/>
  <c r="D181" i="9"/>
  <c r="C181" i="9"/>
  <c r="E180" i="9"/>
  <c r="D180" i="9"/>
  <c r="C180" i="9"/>
  <c r="F177" i="9"/>
  <c r="I177" i="9" s="1"/>
  <c r="F176" i="9"/>
  <c r="I176" i="9" s="1"/>
  <c r="E175" i="9"/>
  <c r="E174" i="9" s="1"/>
  <c r="D175" i="9"/>
  <c r="D174" i="9" s="1"/>
  <c r="C175" i="9"/>
  <c r="F173" i="9"/>
  <c r="I173" i="9" s="1"/>
  <c r="F172" i="9"/>
  <c r="I172" i="9" s="1"/>
  <c r="E171" i="9"/>
  <c r="E170" i="9" s="1"/>
  <c r="D171" i="9"/>
  <c r="D170" i="9" s="1"/>
  <c r="C171" i="9"/>
  <c r="E169" i="9"/>
  <c r="D169" i="9"/>
  <c r="C169" i="9"/>
  <c r="E168" i="9"/>
  <c r="D168" i="9"/>
  <c r="C168" i="9"/>
  <c r="F160" i="9"/>
  <c r="I160" i="9" s="1"/>
  <c r="F159" i="9"/>
  <c r="I159" i="9" s="1"/>
  <c r="E158" i="9"/>
  <c r="E157" i="9" s="1"/>
  <c r="E156" i="9" s="1"/>
  <c r="D158" i="9"/>
  <c r="D157" i="9" s="1"/>
  <c r="D156" i="9" s="1"/>
  <c r="C158" i="9"/>
  <c r="C157" i="9" s="1"/>
  <c r="F155" i="9"/>
  <c r="I155" i="9" s="1"/>
  <c r="F154" i="9"/>
  <c r="I154" i="9" s="1"/>
  <c r="E153" i="9"/>
  <c r="E152" i="9" s="1"/>
  <c r="D153" i="9"/>
  <c r="D152" i="9" s="1"/>
  <c r="C153" i="9"/>
  <c r="F149" i="9"/>
  <c r="I149" i="9" s="1"/>
  <c r="E148" i="9"/>
  <c r="D148" i="9"/>
  <c r="C148" i="9"/>
  <c r="C147" i="9"/>
  <c r="F147" i="9" s="1"/>
  <c r="I147" i="9" s="1"/>
  <c r="E146" i="9"/>
  <c r="F145" i="9"/>
  <c r="I145" i="9" s="1"/>
  <c r="F144" i="9"/>
  <c r="I144" i="9" s="1"/>
  <c r="E143" i="9"/>
  <c r="D143" i="9"/>
  <c r="C143" i="9"/>
  <c r="F140" i="9"/>
  <c r="I140" i="9" s="1"/>
  <c r="F139" i="9"/>
  <c r="I139" i="9" s="1"/>
  <c r="E138" i="9"/>
  <c r="E137" i="9" s="1"/>
  <c r="D138" i="9"/>
  <c r="D137" i="9" s="1"/>
  <c r="C138" i="9"/>
  <c r="C136" i="9"/>
  <c r="F136" i="9" s="1"/>
  <c r="I136" i="9" s="1"/>
  <c r="E135" i="9"/>
  <c r="D135" i="9"/>
  <c r="F134" i="9"/>
  <c r="I134" i="9" s="1"/>
  <c r="E133" i="9"/>
  <c r="D133" i="9"/>
  <c r="C133" i="9"/>
  <c r="F127" i="9"/>
  <c r="I127" i="9" s="1"/>
  <c r="E126" i="9"/>
  <c r="E125" i="9" s="1"/>
  <c r="E124" i="9" s="1"/>
  <c r="E123" i="9" s="1"/>
  <c r="D126" i="9"/>
  <c r="D125" i="9" s="1"/>
  <c r="D124" i="9" s="1"/>
  <c r="D123" i="9" s="1"/>
  <c r="C126" i="9"/>
  <c r="C122" i="9"/>
  <c r="F122" i="9" s="1"/>
  <c r="I122" i="9" s="1"/>
  <c r="E121" i="9"/>
  <c r="E120" i="9" s="1"/>
  <c r="E119" i="9" s="1"/>
  <c r="E118" i="9" s="1"/>
  <c r="E117" i="9" s="1"/>
  <c r="D121" i="9"/>
  <c r="D120" i="9" s="1"/>
  <c r="D119" i="9" s="1"/>
  <c r="D118" i="9" s="1"/>
  <c r="D117" i="9" s="1"/>
  <c r="F116" i="9"/>
  <c r="E115" i="9"/>
  <c r="D115" i="9"/>
  <c r="C115" i="9"/>
  <c r="F114" i="9"/>
  <c r="I114" i="9" s="1"/>
  <c r="F113" i="9"/>
  <c r="I113" i="9" s="1"/>
  <c r="F112" i="9"/>
  <c r="I112" i="9" s="1"/>
  <c r="F111" i="9"/>
  <c r="I111" i="9" s="1"/>
  <c r="E110" i="9"/>
  <c r="E109" i="9" s="1"/>
  <c r="D110" i="9"/>
  <c r="D109" i="9" s="1"/>
  <c r="C110" i="9"/>
  <c r="I104" i="9"/>
  <c r="F103" i="9"/>
  <c r="I103" i="9" s="1"/>
  <c r="E102" i="9"/>
  <c r="D102" i="9"/>
  <c r="C102" i="9"/>
  <c r="F101" i="9"/>
  <c r="I101" i="9" s="1"/>
  <c r="F100" i="9"/>
  <c r="I100" i="9" s="1"/>
  <c r="E99" i="9"/>
  <c r="D99" i="9"/>
  <c r="C99" i="9"/>
  <c r="F97" i="9"/>
  <c r="I97" i="9" s="1"/>
  <c r="F96" i="9"/>
  <c r="I96" i="9" s="1"/>
  <c r="E95" i="9"/>
  <c r="D95" i="9"/>
  <c r="C95" i="9"/>
  <c r="F94" i="9"/>
  <c r="I94" i="9" s="1"/>
  <c r="F93" i="9"/>
  <c r="I93" i="9" s="1"/>
  <c r="E92" i="9"/>
  <c r="D92" i="9"/>
  <c r="C92" i="9"/>
  <c r="F91" i="9"/>
  <c r="I91" i="9" s="1"/>
  <c r="F90" i="9"/>
  <c r="I90" i="9" s="1"/>
  <c r="E89" i="9"/>
  <c r="D89" i="9"/>
  <c r="C89" i="9"/>
  <c r="F88" i="9"/>
  <c r="I88" i="9" s="1"/>
  <c r="F87" i="9"/>
  <c r="I87" i="9" s="1"/>
  <c r="E86" i="9"/>
  <c r="D86" i="9"/>
  <c r="C86" i="9"/>
  <c r="F85" i="9"/>
  <c r="I85" i="9" s="1"/>
  <c r="F84" i="9"/>
  <c r="I84" i="9" s="1"/>
  <c r="E83" i="9"/>
  <c r="D83" i="9"/>
  <c r="C83" i="9"/>
  <c r="F82" i="9"/>
  <c r="F81" i="9"/>
  <c r="E80" i="9"/>
  <c r="D80" i="9"/>
  <c r="C80" i="9"/>
  <c r="F74" i="9"/>
  <c r="I74" i="9" s="1"/>
  <c r="E73" i="9"/>
  <c r="E393" i="9" s="1"/>
  <c r="E392" i="9" s="1"/>
  <c r="D73" i="9"/>
  <c r="D393" i="9" s="1"/>
  <c r="D392" i="9" s="1"/>
  <c r="C73" i="9"/>
  <c r="F72" i="9"/>
  <c r="I72" i="9" s="1"/>
  <c r="F71" i="9"/>
  <c r="I71" i="9" s="1"/>
  <c r="E70" i="9"/>
  <c r="D70" i="9"/>
  <c r="C70" i="9"/>
  <c r="F69" i="9"/>
  <c r="I69" i="9" s="1"/>
  <c r="F68" i="9"/>
  <c r="I68" i="9" s="1"/>
  <c r="E67" i="9"/>
  <c r="D67" i="9"/>
  <c r="C67" i="9"/>
  <c r="F66" i="9"/>
  <c r="I66" i="9" s="1"/>
  <c r="F65" i="9"/>
  <c r="I65" i="9" s="1"/>
  <c r="E64" i="9"/>
  <c r="D64" i="9"/>
  <c r="C64" i="9"/>
  <c r="F63" i="9"/>
  <c r="I63" i="9" s="1"/>
  <c r="F62" i="9"/>
  <c r="I62" i="9" s="1"/>
  <c r="E61" i="9"/>
  <c r="D61" i="9"/>
  <c r="C61" i="9"/>
  <c r="F60" i="9"/>
  <c r="I60" i="9" s="1"/>
  <c r="F59" i="9"/>
  <c r="E58" i="9"/>
  <c r="D58" i="9"/>
  <c r="C58" i="9"/>
  <c r="F57" i="9"/>
  <c r="F56" i="9"/>
  <c r="I56" i="9" s="1"/>
  <c r="E55" i="9"/>
  <c r="D55" i="9"/>
  <c r="C55" i="9"/>
  <c r="F54" i="9"/>
  <c r="F53" i="9"/>
  <c r="I53" i="9" s="1"/>
  <c r="E52" i="9"/>
  <c r="D52" i="9"/>
  <c r="C52" i="9"/>
  <c r="F51" i="9"/>
  <c r="I51" i="9" s="1"/>
  <c r="F50" i="9"/>
  <c r="I50" i="9" s="1"/>
  <c r="F49" i="9"/>
  <c r="I49" i="9" s="1"/>
  <c r="F48" i="9"/>
  <c r="I48" i="9" s="1"/>
  <c r="F47" i="9"/>
  <c r="I47" i="9" s="1"/>
  <c r="F46" i="9"/>
  <c r="I46" i="9" s="1"/>
  <c r="F45" i="9"/>
  <c r="E44" i="9"/>
  <c r="D44" i="9"/>
  <c r="C44" i="9"/>
  <c r="E42" i="9"/>
  <c r="E41" i="9" s="1"/>
  <c r="E40" i="9" s="1"/>
  <c r="D42" i="9"/>
  <c r="D41" i="9" s="1"/>
  <c r="D40" i="9" s="1"/>
  <c r="C42" i="9"/>
  <c r="F35" i="9"/>
  <c r="I35" i="9" s="1"/>
  <c r="C34" i="9"/>
  <c r="E33" i="9"/>
  <c r="E32" i="9" s="1"/>
  <c r="E31" i="9" s="1"/>
  <c r="D33" i="9"/>
  <c r="D32" i="9" s="1"/>
  <c r="D31" i="9" s="1"/>
  <c r="F18" i="9"/>
  <c r="I18" i="9" s="1"/>
  <c r="C17" i="9"/>
  <c r="C16" i="9" s="1"/>
  <c r="E16" i="9"/>
  <c r="D16" i="9"/>
  <c r="F15" i="9"/>
  <c r="I15" i="9" s="1"/>
  <c r="C14" i="9"/>
  <c r="E13" i="9"/>
  <c r="E8" i="9" s="1"/>
  <c r="D13" i="9"/>
  <c r="F351" i="9" l="1"/>
  <c r="F350" i="9" s="1"/>
  <c r="I356" i="9"/>
  <c r="C79" i="9"/>
  <c r="F78" i="9"/>
  <c r="I78" i="9" s="1"/>
  <c r="E79" i="9"/>
  <c r="I310" i="9"/>
  <c r="F309" i="9"/>
  <c r="I261" i="9"/>
  <c r="I260" i="9" s="1"/>
  <c r="F260" i="9"/>
  <c r="I45" i="9"/>
  <c r="F42" i="9"/>
  <c r="I116" i="9"/>
  <c r="F115" i="9"/>
  <c r="I300" i="9"/>
  <c r="F299" i="9"/>
  <c r="I299" i="9" s="1"/>
  <c r="I54" i="9"/>
  <c r="F43" i="9"/>
  <c r="D79" i="9"/>
  <c r="F77" i="9"/>
  <c r="I77" i="9" s="1"/>
  <c r="I57" i="9"/>
  <c r="I59" i="9"/>
  <c r="I82" i="9"/>
  <c r="I81" i="9"/>
  <c r="E142" i="9"/>
  <c r="E141" i="9" s="1"/>
  <c r="E193" i="9"/>
  <c r="E194" i="9" s="1"/>
  <c r="F240" i="9"/>
  <c r="I240" i="9" s="1"/>
  <c r="F95" i="9"/>
  <c r="I95" i="9" s="1"/>
  <c r="F83" i="9"/>
  <c r="I83" i="9" s="1"/>
  <c r="E98" i="9"/>
  <c r="D132" i="9"/>
  <c r="D131" i="9" s="1"/>
  <c r="F317" i="9"/>
  <c r="I317" i="9" s="1"/>
  <c r="D98" i="9"/>
  <c r="D8" i="9"/>
  <c r="C146" i="9"/>
  <c r="F252" i="9"/>
  <c r="I252" i="9" s="1"/>
  <c r="F287" i="9"/>
  <c r="I287" i="9" s="1"/>
  <c r="F324" i="9"/>
  <c r="I324" i="9" s="1"/>
  <c r="F52" i="9"/>
  <c r="I52" i="9" s="1"/>
  <c r="F64" i="9"/>
  <c r="I64" i="9" s="1"/>
  <c r="F67" i="9"/>
  <c r="I67" i="9" s="1"/>
  <c r="E151" i="9"/>
  <c r="E150" i="9" s="1"/>
  <c r="C151" i="9"/>
  <c r="E167" i="9"/>
  <c r="E166" i="9" s="1"/>
  <c r="E165" i="9" s="1"/>
  <c r="D167" i="9"/>
  <c r="D166" i="9" s="1"/>
  <c r="D165" i="9" s="1"/>
  <c r="F181" i="9"/>
  <c r="I181" i="9" s="1"/>
  <c r="F199" i="9"/>
  <c r="I199" i="9" s="1"/>
  <c r="F204" i="9"/>
  <c r="I204" i="9" s="1"/>
  <c r="F214" i="9"/>
  <c r="I214" i="9" s="1"/>
  <c r="F225" i="9"/>
  <c r="I225" i="9" s="1"/>
  <c r="F231" i="9"/>
  <c r="I231" i="9" s="1"/>
  <c r="F303" i="9"/>
  <c r="I303" i="9" s="1"/>
  <c r="E349" i="9"/>
  <c r="F86" i="9"/>
  <c r="I86" i="9" s="1"/>
  <c r="C351" i="9"/>
  <c r="C393" i="9" s="1"/>
  <c r="C392" i="9" s="1"/>
  <c r="D381" i="9"/>
  <c r="D380" i="9"/>
  <c r="D379" i="9" s="1"/>
  <c r="F374" i="9"/>
  <c r="I374" i="9" s="1"/>
  <c r="F375" i="9"/>
  <c r="I375" i="9" s="1"/>
  <c r="F385" i="9"/>
  <c r="I385" i="9" s="1"/>
  <c r="E7" i="9"/>
  <c r="E6" i="9" s="1"/>
  <c r="F236" i="9"/>
  <c r="I236" i="9" s="1"/>
  <c r="F250" i="9"/>
  <c r="I250" i="9" s="1"/>
  <c r="F313" i="9"/>
  <c r="I313" i="9" s="1"/>
  <c r="F383" i="9"/>
  <c r="I383" i="9" s="1"/>
  <c r="F390" i="9"/>
  <c r="I390" i="9" s="1"/>
  <c r="F99" i="9"/>
  <c r="I99" i="9" s="1"/>
  <c r="E132" i="9"/>
  <c r="E131" i="9" s="1"/>
  <c r="E130" i="9" s="1"/>
  <c r="F138" i="9"/>
  <c r="I138" i="9" s="1"/>
  <c r="F157" i="9"/>
  <c r="I157" i="9" s="1"/>
  <c r="F218" i="9"/>
  <c r="I218" i="9" s="1"/>
  <c r="F227" i="9"/>
  <c r="I227" i="9" s="1"/>
  <c r="D268" i="9"/>
  <c r="D267" i="9" s="1"/>
  <c r="D266" i="9" s="1"/>
  <c r="F275" i="9"/>
  <c r="I275" i="9" s="1"/>
  <c r="E382" i="9"/>
  <c r="E380" i="9" s="1"/>
  <c r="E379" i="9" s="1"/>
  <c r="D179" i="9"/>
  <c r="D178" i="9" s="1"/>
  <c r="C41" i="9"/>
  <c r="C40" i="9" s="1"/>
  <c r="F44" i="9"/>
  <c r="I44" i="9" s="1"/>
  <c r="F58" i="9"/>
  <c r="I58" i="9" s="1"/>
  <c r="F61" i="9"/>
  <c r="I61" i="9" s="1"/>
  <c r="F70" i="9"/>
  <c r="I70" i="9" s="1"/>
  <c r="F73" i="9"/>
  <c r="I73" i="9" s="1"/>
  <c r="F80" i="9"/>
  <c r="F89" i="9"/>
  <c r="I89" i="9" s="1"/>
  <c r="F92" i="9"/>
  <c r="I92" i="9" s="1"/>
  <c r="F102" i="9"/>
  <c r="I102" i="9" s="1"/>
  <c r="C109" i="9"/>
  <c r="F109" i="9" s="1"/>
  <c r="I109" i="9" s="1"/>
  <c r="F126" i="9"/>
  <c r="I126" i="9" s="1"/>
  <c r="F133" i="9"/>
  <c r="I133" i="9" s="1"/>
  <c r="C142" i="9"/>
  <c r="D142" i="9"/>
  <c r="D141" i="9" s="1"/>
  <c r="D130" i="9" s="1"/>
  <c r="F146" i="9"/>
  <c r="I146" i="9" s="1"/>
  <c r="F148" i="9"/>
  <c r="I148" i="9" s="1"/>
  <c r="F153" i="9"/>
  <c r="I153" i="9" s="1"/>
  <c r="F169" i="9"/>
  <c r="I169" i="9" s="1"/>
  <c r="C170" i="9"/>
  <c r="F170" i="9" s="1"/>
  <c r="I170" i="9" s="1"/>
  <c r="C174" i="9"/>
  <c r="F195" i="9"/>
  <c r="I195" i="9" s="1"/>
  <c r="F244" i="9"/>
  <c r="I244" i="9" s="1"/>
  <c r="F247" i="9"/>
  <c r="I247" i="9" s="1"/>
  <c r="F258" i="9"/>
  <c r="I258" i="9" s="1"/>
  <c r="F271" i="9"/>
  <c r="I271" i="9" s="1"/>
  <c r="E268" i="9"/>
  <c r="E267" i="9" s="1"/>
  <c r="E266" i="9" s="1"/>
  <c r="F282" i="9"/>
  <c r="I282" i="9" s="1"/>
  <c r="F291" i="9"/>
  <c r="I291" i="9" s="1"/>
  <c r="F296" i="9"/>
  <c r="I296" i="9" s="1"/>
  <c r="F306" i="9"/>
  <c r="I306" i="9" s="1"/>
  <c r="I309" i="9"/>
  <c r="F319" i="9"/>
  <c r="I319" i="9" s="1"/>
  <c r="F322" i="9"/>
  <c r="I322" i="9" s="1"/>
  <c r="E348" i="9"/>
  <c r="E347" i="9" s="1"/>
  <c r="C382" i="9"/>
  <c r="C391" i="9"/>
  <c r="F391" i="9" s="1"/>
  <c r="I391" i="9" s="1"/>
  <c r="D7" i="9"/>
  <c r="D6" i="9" s="1"/>
  <c r="F17" i="9"/>
  <c r="I17" i="9" s="1"/>
  <c r="F34" i="9"/>
  <c r="I34" i="9" s="1"/>
  <c r="C33" i="9"/>
  <c r="F55" i="9"/>
  <c r="I55" i="9" s="1"/>
  <c r="F14" i="9"/>
  <c r="C13" i="9"/>
  <c r="C8" i="9" s="1"/>
  <c r="I42" i="9"/>
  <c r="F110" i="9"/>
  <c r="I110" i="9" s="1"/>
  <c r="F143" i="9"/>
  <c r="I143" i="9" s="1"/>
  <c r="F158" i="9"/>
  <c r="I158" i="9" s="1"/>
  <c r="F171" i="9"/>
  <c r="I171" i="9" s="1"/>
  <c r="F175" i="9"/>
  <c r="I175" i="9" s="1"/>
  <c r="F180" i="9"/>
  <c r="I180" i="9" s="1"/>
  <c r="F188" i="9"/>
  <c r="I188" i="9" s="1"/>
  <c r="C187" i="9"/>
  <c r="C98" i="9"/>
  <c r="I115" i="9"/>
  <c r="C121" i="9"/>
  <c r="C125" i="9"/>
  <c r="C135" i="9"/>
  <c r="C137" i="9"/>
  <c r="C141" i="9"/>
  <c r="C150" i="9"/>
  <c r="D151" i="9"/>
  <c r="D150" i="9" s="1"/>
  <c r="C152" i="9"/>
  <c r="C156" i="9"/>
  <c r="F168" i="9"/>
  <c r="I168" i="9" s="1"/>
  <c r="C167" i="9"/>
  <c r="F174" i="9"/>
  <c r="I174" i="9" s="1"/>
  <c r="F184" i="9"/>
  <c r="I184" i="9" s="1"/>
  <c r="C183" i="9"/>
  <c r="E179" i="9"/>
  <c r="E178" i="9" s="1"/>
  <c r="D193" i="9"/>
  <c r="C207" i="9"/>
  <c r="C221" i="9"/>
  <c r="C229" i="9"/>
  <c r="F273" i="9"/>
  <c r="I273" i="9" s="1"/>
  <c r="C268" i="9"/>
  <c r="F279" i="9"/>
  <c r="I279" i="9" s="1"/>
  <c r="F284" i="9"/>
  <c r="I284" i="9" s="1"/>
  <c r="F289" i="9"/>
  <c r="I289" i="9" s="1"/>
  <c r="I351" i="9"/>
  <c r="I350" i="9"/>
  <c r="C348" i="9"/>
  <c r="D349" i="9"/>
  <c r="D348" i="9" s="1"/>
  <c r="D347" i="9" s="1"/>
  <c r="F39" i="9" l="1"/>
  <c r="E76" i="9"/>
  <c r="E75" i="9" s="1"/>
  <c r="E37" i="9" s="1"/>
  <c r="E36" i="9" s="1"/>
  <c r="F41" i="9"/>
  <c r="I41" i="9" s="1"/>
  <c r="D76" i="9"/>
  <c r="D75" i="9" s="1"/>
  <c r="D37" i="9" s="1"/>
  <c r="D36" i="9" s="1"/>
  <c r="E192" i="9"/>
  <c r="E191" i="9" s="1"/>
  <c r="E396" i="9"/>
  <c r="E395" i="9" s="1"/>
  <c r="E400" i="9" s="1"/>
  <c r="F392" i="9"/>
  <c r="F393" i="9"/>
  <c r="I393" i="9" s="1"/>
  <c r="F150" i="9"/>
  <c r="F40" i="9"/>
  <c r="I40" i="9" s="1"/>
  <c r="I14" i="9"/>
  <c r="F38" i="9"/>
  <c r="I38" i="9" s="1"/>
  <c r="I39" i="9"/>
  <c r="I43" i="9"/>
  <c r="I80" i="9"/>
  <c r="F79" i="9"/>
  <c r="E190" i="9"/>
  <c r="E388" i="9" s="1"/>
  <c r="F372" i="9"/>
  <c r="I372" i="9" s="1"/>
  <c r="E381" i="9"/>
  <c r="F382" i="9"/>
  <c r="I382" i="9" s="1"/>
  <c r="C380" i="9"/>
  <c r="C381" i="9"/>
  <c r="F142" i="9"/>
  <c r="I142" i="9" s="1"/>
  <c r="F349" i="9"/>
  <c r="I349" i="9" s="1"/>
  <c r="F221" i="9"/>
  <c r="I221" i="9" s="1"/>
  <c r="D194" i="9"/>
  <c r="D396" i="9" s="1"/>
  <c r="D395" i="9" s="1"/>
  <c r="D400" i="9" s="1"/>
  <c r="D192" i="9"/>
  <c r="D191" i="9" s="1"/>
  <c r="D190" i="9" s="1"/>
  <c r="D388" i="9" s="1"/>
  <c r="C179" i="9"/>
  <c r="F183" i="9"/>
  <c r="I183" i="9" s="1"/>
  <c r="I150" i="9"/>
  <c r="F141" i="9"/>
  <c r="I141" i="9" s="1"/>
  <c r="F137" i="9"/>
  <c r="I137" i="9" s="1"/>
  <c r="F135" i="9"/>
  <c r="I135" i="9" s="1"/>
  <c r="C132" i="9"/>
  <c r="F125" i="9"/>
  <c r="I125" i="9" s="1"/>
  <c r="C124" i="9"/>
  <c r="F121" i="9"/>
  <c r="I121" i="9" s="1"/>
  <c r="C120" i="9"/>
  <c r="C76" i="9"/>
  <c r="F187" i="9"/>
  <c r="I187" i="9" s="1"/>
  <c r="F151" i="9"/>
  <c r="I151" i="9" s="1"/>
  <c r="F33" i="9"/>
  <c r="I33" i="9" s="1"/>
  <c r="C32" i="9"/>
  <c r="F348" i="9"/>
  <c r="I348" i="9" s="1"/>
  <c r="C347" i="9"/>
  <c r="C267" i="9"/>
  <c r="F268" i="9"/>
  <c r="I268" i="9" s="1"/>
  <c r="F229" i="9"/>
  <c r="I229" i="9" s="1"/>
  <c r="F207" i="9"/>
  <c r="I207" i="9" s="1"/>
  <c r="C193" i="9"/>
  <c r="F167" i="9"/>
  <c r="I167" i="9" s="1"/>
  <c r="C166" i="9"/>
  <c r="F156" i="9"/>
  <c r="I156" i="9" s="1"/>
  <c r="F152" i="9"/>
  <c r="I152" i="9" s="1"/>
  <c r="F98" i="9"/>
  <c r="I98" i="9" s="1"/>
  <c r="F13" i="9"/>
  <c r="I13" i="9" s="1"/>
  <c r="F16" i="9"/>
  <c r="I16" i="9" s="1"/>
  <c r="F381" i="9" l="1"/>
  <c r="I381" i="9" s="1"/>
  <c r="E401" i="9"/>
  <c r="D401" i="9"/>
  <c r="I392" i="9"/>
  <c r="F76" i="9"/>
  <c r="F75" i="9" s="1"/>
  <c r="I79" i="9"/>
  <c r="F380" i="9"/>
  <c r="I380" i="9" s="1"/>
  <c r="C379" i="9"/>
  <c r="E389" i="9"/>
  <c r="F166" i="9"/>
  <c r="I166" i="9" s="1"/>
  <c r="C165" i="9"/>
  <c r="F267" i="9"/>
  <c r="I267" i="9" s="1"/>
  <c r="C266" i="9"/>
  <c r="C75" i="9"/>
  <c r="F124" i="9"/>
  <c r="I124" i="9" s="1"/>
  <c r="C123" i="9"/>
  <c r="F8" i="9"/>
  <c r="I8" i="9" s="1"/>
  <c r="C7" i="9"/>
  <c r="C194" i="9"/>
  <c r="C396" i="9" s="1"/>
  <c r="F193" i="9"/>
  <c r="I193" i="9" s="1"/>
  <c r="C192" i="9"/>
  <c r="F347" i="9"/>
  <c r="I347" i="9" s="1"/>
  <c r="F32" i="9"/>
  <c r="I32" i="9" s="1"/>
  <c r="C31" i="9"/>
  <c r="F120" i="9"/>
  <c r="I120" i="9" s="1"/>
  <c r="C119" i="9"/>
  <c r="F132" i="9"/>
  <c r="I132" i="9" s="1"/>
  <c r="C131" i="9"/>
  <c r="C178" i="9"/>
  <c r="F179" i="9"/>
  <c r="I179" i="9" s="1"/>
  <c r="D389" i="9"/>
  <c r="C395" i="9" l="1"/>
  <c r="F396" i="9"/>
  <c r="I396" i="9" s="1"/>
  <c r="I76" i="9"/>
  <c r="F379" i="9"/>
  <c r="I379" i="9" s="1"/>
  <c r="F131" i="9"/>
  <c r="I131" i="9" s="1"/>
  <c r="C130" i="9"/>
  <c r="F194" i="9"/>
  <c r="I194" i="9" s="1"/>
  <c r="F123" i="9"/>
  <c r="I123" i="9" s="1"/>
  <c r="F165" i="9"/>
  <c r="I165" i="9" s="1"/>
  <c r="F178" i="9"/>
  <c r="I178" i="9" s="1"/>
  <c r="F119" i="9"/>
  <c r="I119" i="9" s="1"/>
  <c r="C118" i="9"/>
  <c r="F31" i="9"/>
  <c r="I31" i="9" s="1"/>
  <c r="F192" i="9"/>
  <c r="I192" i="9" s="1"/>
  <c r="C191" i="9"/>
  <c r="F7" i="9"/>
  <c r="I7" i="9" s="1"/>
  <c r="C6" i="9"/>
  <c r="I75" i="9"/>
  <c r="C37" i="9"/>
  <c r="F266" i="9"/>
  <c r="I266" i="9" s="1"/>
  <c r="F395" i="9" l="1"/>
  <c r="C400" i="9"/>
  <c r="F191" i="9"/>
  <c r="I191" i="9" s="1"/>
  <c r="C190" i="9"/>
  <c r="C389" i="9"/>
  <c r="F389" i="9" s="1"/>
  <c r="I389" i="9" s="1"/>
  <c r="F37" i="9"/>
  <c r="F6" i="9"/>
  <c r="I6" i="9" s="1"/>
  <c r="F118" i="9"/>
  <c r="I118" i="9" s="1"/>
  <c r="C117" i="9"/>
  <c r="F130" i="9"/>
  <c r="I130" i="9" s="1"/>
  <c r="I395" i="9" l="1"/>
  <c r="I400" i="9" s="1"/>
  <c r="F400" i="9"/>
  <c r="I37" i="9"/>
  <c r="C36" i="9"/>
  <c r="F117" i="9"/>
  <c r="I117" i="9" s="1"/>
  <c r="F190" i="9"/>
  <c r="I190" i="9" s="1"/>
  <c r="F36" i="9" l="1"/>
  <c r="I36" i="9" s="1"/>
  <c r="C388" i="9"/>
  <c r="C401" i="9" s="1"/>
  <c r="F388" i="9" l="1"/>
  <c r="F401" i="9" s="1"/>
  <c r="I388" i="9" l="1"/>
  <c r="I401" i="9" s="1"/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<sst xmlns="http://schemas.openxmlformats.org/spreadsheetml/2006/main" count="1800" uniqueCount="921">
  <si>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</si>
  <si>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</si>
  <si>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</si>
  <si>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</si>
  <si>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</si>
  <si>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</si>
  <si>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</si>
  <si>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</si>
  <si>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</si>
  <si>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</si>
  <si>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</si>
  <si>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</si>
  <si>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</si>
  <si>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</si>
  <si>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</si>
  <si>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</si>
  <si>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</si>
  <si>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</si>
  <si>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</si>
  <si>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</si>
  <si>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</si>
  <si>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</si>
  <si>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</si>
  <si>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</si>
  <si>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</si>
  <si>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</si>
  <si>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</si>
  <si>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</si>
  <si>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</si>
  <si>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</si>
  <si>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</si>
  <si>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</si>
  <si>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</si>
  <si>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</si>
  <si>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</si>
  <si>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</si>
  <si>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</si>
  <si>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</si>
  <si>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</si>
  <si>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</si>
  <si>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</si>
  <si>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</si>
  <si>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</si>
  <si>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</si>
  <si>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</si>
  <si>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</si>
  <si>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</si>
  <si>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</si>
  <si>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</si>
  <si>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</si>
  <si>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</si>
  <si>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</si>
  <si>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</si>
  <si>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</si>
  <si>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</si>
  <si>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</si>
  <si>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</si>
  <si>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</si>
  <si>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</si>
  <si>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</si>
  <si>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</si>
  <si>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</si>
  <si>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</si>
  <si>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</si>
  <si>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</si>
  <si>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</si>
  <si>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</si>
  <si>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</si>
  <si>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</si>
  <si>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</si>
  <si>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</si>
  <si>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</si>
  <si>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</si>
  <si>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</si>
  <si>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</si>
  <si>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</si>
  <si>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</si>
  <si>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</si>
  <si>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</si>
  <si>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</si>
  <si>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</si>
  <si>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</si>
  <si>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</si>
  <si>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</si>
  <si>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</si>
  <si>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</si>
  <si>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</si>
  <si>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</si>
  <si>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</si>
  <si>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</si>
  <si>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</si>
  <si>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</si>
  <si>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</si>
  <si>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</si>
  <si>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</si>
  <si>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</si>
  <si>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</si>
  <si>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</si>
  <si>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</si>
  <si>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</si>
  <si>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</si>
  <si>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</si>
  <si>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</si>
  <si>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</si>
  <si>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</si>
  <si>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</si>
  <si>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</si>
  <si>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</si>
  <si>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</si>
  <si>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</si>
  <si>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</si>
  <si>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</si>
  <si>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</si>
  <si>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</si>
  <si>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</si>
  <si>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</si>
  <si>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</si>
  <si>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</si>
  <si>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</si>
  <si>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</si>
  <si>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</si>
  <si>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</si>
  <si>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</si>
  <si>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</si>
  <si>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</si>
  <si>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</si>
  <si>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</si>
  <si>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</si>
  <si>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</si>
  <si>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</si>
  <si>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</si>
  <si>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</si>
  <si>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</si>
  <si>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</si>
  <si>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</si>
  <si>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</si>
  <si>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</si>
  <si>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</si>
  <si>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</si>
  <si>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</si>
  <si>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</si>
  <si>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</si>
  <si>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</si>
  <si>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</si>
  <si>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</si>
  <si>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</si>
  <si>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</si>
  <si>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</si>
  <si>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</si>
  <si>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</si>
  <si>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</si>
  <si>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</si>
  <si>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</si>
  <si>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</si>
  <si>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</si>
  <si>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</si>
  <si>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</si>
  <si>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</si>
  <si>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</si>
  <si>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</si>
  <si>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</si>
  <si>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</si>
  <si>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</si>
  <si>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</si>
  <si>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</si>
  <si>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</si>
  <si>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</si>
  <si>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</si>
  <si>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</si>
  <si>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</si>
  <si>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</si>
  <si>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</si>
  <si>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</si>
  <si>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</si>
  <si>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</si>
  <si>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</si>
  <si>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</si>
  <si>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</si>
  <si>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</si>
  <si>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</si>
  <si>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</si>
  <si>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</si>
  <si>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</si>
  <si>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</si>
  <si>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</si>
  <si>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</si>
  <si>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</si>
  <si>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</si>
  <si>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</si>
  <si>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</si>
  <si>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</si>
  <si>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</si>
  <si>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</si>
  <si>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</si>
  <si>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</si>
  <si>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</si>
  <si>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</si>
  <si>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</si>
  <si>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</si>
  <si>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</si>
  <si>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</si>
  <si>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</si>
  <si>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</si>
  <si>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</si>
  <si>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</si>
  <si>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</si>
  <si>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</si>
  <si>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</si>
  <si>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</si>
  <si>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</si>
  <si>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</si>
  <si>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</si>
  <si>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</si>
  <si>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</si>
  <si>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</si>
  <si>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</si>
  <si>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</si>
  <si>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</si>
  <si>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</si>
  <si>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</si>
  <si>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</si>
  <si>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</si>
  <si>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</si>
  <si>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</si>
  <si>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</si>
  <si>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</si>
  <si>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</si>
  <si>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</si>
  <si>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</si>
  <si>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</si>
  <si>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</si>
  <si>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</si>
  <si>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</si>
  <si>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</si>
  <si>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</si>
  <si>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</si>
  <si>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</si>
  <si>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</si>
  <si>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</si>
  <si>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</si>
  <si>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</si>
  <si>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</si>
  <si>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</si>
  <si>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</si>
  <si>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</si>
  <si>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</si>
  <si>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</si>
  <si>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</si>
  <si>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</si>
  <si>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</si>
  <si>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</si>
  <si>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</si>
  <si>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</si>
  <si>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</si>
  <si>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</si>
  <si>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</si>
  <si>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</si>
  <si>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</si>
  <si>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</si>
  <si>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</si>
  <si>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</si>
  <si>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</si>
  <si>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</si>
  <si>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</si>
  <si>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</si>
  <si>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</si>
  <si>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</si>
  <si>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</si>
  <si>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</si>
  <si>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</si>
  <si>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</si>
  <si>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</si>
  <si>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</si>
  <si>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</si>
  <si>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</si>
  <si>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</si>
  <si>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</si>
  <si>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</si>
  <si>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</si>
  <si>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</si>
  <si>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</si>
  <si>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</si>
  <si>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</si>
  <si>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</si>
  <si>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</si>
  <si>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</si>
  <si>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</si>
  <si>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</si>
  <si>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</si>
  <si>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</si>
  <si>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</si>
  <si>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</si>
  <si>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</si>
  <si>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</si>
  <si>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</si>
  <si>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</si>
  <si>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</si>
  <si>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</si>
  <si>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</si>
  <si>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</si>
  <si>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</si>
  <si>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</si>
  <si>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</si>
  <si>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</si>
  <si>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</si>
  <si>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</si>
  <si>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</si>
  <si>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</si>
  <si>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</si>
  <si>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</si>
  <si>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</si>
  <si>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</si>
  <si>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</si>
  <si>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</si>
  <si>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</si>
  <si>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</si>
  <si>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</si>
  <si>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</si>
  <si>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</si>
  <si>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</si>
  <si>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</si>
  <si>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</si>
  <si>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</si>
  <si>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</si>
  <si>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</si>
  <si>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</si>
  <si>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</si>
  <si>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</si>
  <si>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</si>
  <si>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</si>
  <si>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</si>
  <si>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</si>
  <si>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</si>
  <si>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</si>
  <si>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</si>
  <si>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</si>
  <si>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</si>
  <si>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</si>
  <si>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</si>
  <si>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</si>
  <si>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</si>
  <si>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</si>
  <si>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</si>
  <si>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</si>
  <si>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</si>
  <si>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</si>
  <si>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</si>
  <si>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</si>
  <si>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</si>
  <si>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</si>
  <si>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</si>
  <si>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</si>
  <si>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</si>
  <si>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</si>
  <si>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</si>
  <si>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</si>
  <si>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</si>
  <si>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</si>
  <si>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</si>
  <si>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</si>
  <si>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</si>
  <si>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</si>
  <si>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</si>
  <si>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</si>
  <si>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</si>
  <si>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</si>
  <si>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</si>
  <si>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</si>
  <si>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</si>
  <si>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</si>
  <si>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</si>
  <si>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</si>
  <si>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</si>
  <si>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</si>
  <si>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</si>
  <si>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</si>
  <si>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</si>
  <si>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</si>
  <si>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</si>
  <si>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</si>
  <si>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</si>
  <si>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</si>
  <si>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</si>
  <si>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</si>
  <si>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</si>
  <si>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</si>
  <si>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</si>
  <si>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</si>
  <si>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</si>
  <si>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</si>
  <si>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</si>
  <si>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</si>
  <si>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</si>
  <si>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</si>
  <si>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</si>
  <si>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</si>
  <si>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</si>
  <si>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</si>
  <si>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</si>
  <si>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</si>
  <si>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</si>
  <si>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</si>
  <si>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</si>
  <si>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</si>
  <si>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</si>
  <si>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</si>
  <si>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</si>
  <si>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</si>
  <si>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</si>
  <si>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</si>
  <si>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</si>
  <si>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</si>
  <si>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</si>
  <si>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</si>
  <si>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</si>
  <si>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</si>
  <si>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</si>
  <si>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</si>
  <si>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</si>
  <si>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</si>
  <si>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</si>
  <si>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</si>
  <si>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</si>
  <si>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</si>
  <si>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</si>
  <si>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</si>
  <si>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</si>
  <si>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</si>
  <si>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</si>
  <si>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</si>
  <si>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</si>
  <si>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</si>
  <si>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</si>
  <si>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</si>
  <si>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</si>
  <si>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</si>
  <si>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</si>
  <si>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</si>
  <si>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</si>
  <si>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</si>
  <si>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</si>
  <si>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</si>
  <si>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</si>
  <si>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</si>
  <si>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</si>
  <si>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</si>
  <si>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</si>
  <si>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</si>
  <si>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</si>
  <si>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</si>
  <si>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</si>
  <si>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</si>
  <si>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</si>
  <si>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</si>
  <si>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</si>
  <si>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</si>
  <si>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</si>
  <si>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</si>
  <si>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</si>
  <si>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</si>
  <si>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</si>
  <si>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</si>
  <si>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</si>
  <si>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</si>
  <si>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</si>
  <si>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</si>
  <si>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</si>
  <si>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</si>
  <si>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</si>
  <si>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</si>
  <si>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</si>
  <si>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</si>
  <si>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</si>
  <si>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</si>
  <si>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</si>
  <si>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</si>
  <si>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</si>
  <si>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</si>
  <si>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</si>
  <si>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</si>
  <si>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</si>
  <si>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</si>
  <si>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</si>
  <si>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</si>
  <si>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</si>
  <si>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</si>
  <si>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</si>
  <si>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</si>
  <si>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</si>
  <si>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</si>
  <si>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</si>
  <si>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</si>
  <si>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</si>
  <si>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</si>
  <si>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</si>
  <si>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</si>
  <si>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</si>
  <si>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</si>
  <si>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</si>
  <si>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</si>
  <si>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</si>
  <si>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</si>
  <si>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</si>
  <si>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</si>
  <si>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</si>
  <si>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</si>
  <si>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</si>
  <si>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</si>
  <si>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</si>
  <si>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</si>
  <si>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</si>
  <si>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</si>
  <si>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</si>
  <si>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</si>
  <si>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</si>
  <si>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</si>
  <si>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</si>
  <si>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</si>
  <si>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</si>
  <si>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</si>
  <si>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</si>
  <si>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</si>
  <si>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</si>
  <si>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</si>
  <si>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</si>
  <si>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</si>
  <si>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</si>
  <si>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</si>
  <si>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</si>
  <si>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</si>
  <si>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</si>
  <si>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</si>
  <si>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</si>
  <si>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</si>
  <si>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</si>
  <si>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</si>
  <si>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</si>
  <si>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</si>
  <si>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</si>
  <si>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</si>
  <si>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</si>
  <si>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</si>
  <si>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</si>
  <si>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</si>
  <si>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</si>
  <si>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</si>
  <si>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</si>
  <si>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</si>
  <si>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</si>
  <si>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</si>
  <si>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</si>
  <si>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</si>
  <si>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</si>
  <si>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</si>
  <si>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</si>
  <si>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</si>
  <si>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</si>
  <si>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</si>
  <si>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</si>
  <si>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</si>
  <si>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</si>
  <si>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</si>
  <si>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</si>
  <si>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</si>
  <si>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</si>
  <si>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</si>
  <si>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</si>
  <si>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</si>
  <si>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</si>
  <si>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</si>
  <si>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</si>
  <si>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</si>
  <si>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</si>
  <si>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</si>
  <si>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</si>
  <si>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</si>
  <si>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</si>
  <si>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</si>
  <si>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</si>
  <si>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</si>
  <si>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</si>
  <si>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</si>
  <si>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</si>
  <si>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</si>
  <si>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</si>
  <si>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</si>
  <si>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</si>
  <si>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</si>
  <si>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</si>
  <si>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</si>
  <si>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</si>
  <si>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</si>
  <si>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</si>
  <si>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</si>
  <si>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</si>
  <si>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</si>
  <si>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</si>
  <si>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</si>
  <si>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</si>
  <si>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</si>
  <si>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</si>
  <si>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</si>
  <si>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</si>
  <si>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</si>
  <si>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</si>
  <si>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</si>
  <si>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</si>
  <si>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</si>
  <si>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</si>
  <si>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</si>
  <si>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</si>
  <si>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</si>
  <si>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</si>
  <si>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</si>
  <si>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</si>
  <si>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</si>
  <si>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</si>
  <si>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</si>
  <si>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</si>
  <si>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</si>
  <si>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</si>
  <si>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</si>
  <si>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</si>
  <si>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</si>
  <si>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</si>
  <si>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</si>
  <si>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</si>
  <si>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</si>
  <si>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</si>
  <si>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</si>
  <si>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</si>
  <si>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</si>
  <si>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</si>
  <si>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</si>
  <si>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</si>
  <si>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</si>
  <si>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</si>
  <si>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</si>
  <si>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</si>
  <si>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</si>
  <si>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</si>
  <si>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</si>
  <si>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</si>
  <si>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</si>
  <si>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</si>
  <si>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</si>
  <si>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</si>
  <si>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</si>
  <si>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</si>
  <si>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</si>
  <si>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</si>
  <si>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</si>
  <si>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</si>
  <si>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</si>
  <si>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</si>
  <si>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</si>
  <si>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</si>
  <si>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</si>
  <si>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</si>
  <si>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</si>
  <si>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</si>
  <si>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</si>
  <si>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</si>
  <si>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</si>
  <si>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</si>
  <si>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</si>
  <si>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</si>
  <si>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</si>
  <si>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</si>
  <si>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</si>
  <si>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</si>
  <si>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</si>
  <si>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 xml:space="preserve">Большесельский муниципальный район </t>
  </si>
  <si>
    <t>Большесельский муниципальный район</t>
  </si>
  <si>
    <t>Газификация г. Ростова (городское поселение Ростов)</t>
  </si>
  <si>
    <t>Газификация г. Гаврилов-Ям (городское поселение Гаврилов-Ям)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</si>
  <si>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</si>
  <si>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Строительство межпоселкового газопровода Курортная зона "Золотое кольцо" - п. Берендеево</t>
  </si>
  <si>
    <t>Газификация р. п. Пречистое (городское поселение Пречистое)</t>
  </si>
  <si>
    <t>Городской округ г. Рыбинск</t>
  </si>
  <si>
    <t>Строительство здания блочно-модульной котельной Тутаевского промышленного парка "Мастер"</t>
  </si>
  <si>
    <t>Установка системы освещения производственного корпуса Тутаевского промышленного парка "Мастер"</t>
  </si>
  <si>
    <t>Городской округ г. Ярославль</t>
  </si>
  <si>
    <t xml:space="preserve">Cубсидия на осуществление бюджетных инвестиций в объекты капитального строительства и реконструкции дорожного хозяйства муниципальной собственности </t>
  </si>
  <si>
    <t xml:space="preserve">Газификация левобережного района г. Тутаева (городское поселение Тутаев) </t>
  </si>
  <si>
    <t>Газификация г. Углича (городское поселение Углич)</t>
  </si>
  <si>
    <t>Субсидия на реализацию мероприятий по строительству и реконструкции объектов теплоснабжения и газификации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</si>
  <si>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</si>
  <si>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</si>
  <si>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</si>
  <si>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</si>
  <si>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</si>
  <si>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03</t>
  </si>
  <si>
    <t>Государственная программа "Социальная поддержка  населения  Ярославской области"</t>
  </si>
  <si>
    <t>05.1</t>
  </si>
  <si>
    <t>Государственная программа  "Развитие  физической культуры и спорта в Ярославской области"</t>
  </si>
  <si>
    <t>Государственная программа "Охрана окружающей среды в Ярославской области"</t>
  </si>
  <si>
    <t>12.4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</si>
  <si>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</si>
  <si>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</si>
  <si>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</si>
  <si>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</si>
  <si>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</si>
  <si>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</si>
  <si>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</si>
  <si>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</si>
  <si>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</si>
  <si>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</si>
  <si>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</si>
  <si>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</si>
  <si>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</si>
  <si>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</si>
  <si>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</si>
  <si>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Субсидия на создание комплекса обеспечивающей инфраструктуры туристко-рекреационного кластера "Золотое кольцо"</t>
  </si>
  <si>
    <t>24</t>
  </si>
  <si>
    <t>Субсидия на реализацию мероприятий на разработку и государственную экспертизу проектно-сметной документации на строительство (реконструкцию) дошкольных образовательных  организаций</t>
  </si>
  <si>
    <t>Стабилизация береговой полосы Горьковского водохранилища в районе населенного пункта Устье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</si>
  <si>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</si>
  <si>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</si>
  <si>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</si>
  <si>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</si>
  <si>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Реконструкция автомобильной дороги Телицино - Голодяево в Даниловском муниципальном районе, в т.ч. кредиторская задолженность</t>
  </si>
  <si>
    <t>разница</t>
  </si>
  <si>
    <t>Обл.соб.+Мун.соб.(расчетно)</t>
  </si>
  <si>
    <t>15.3</t>
  </si>
  <si>
    <t>Строительство инженерных сетей теплоснабжения от блочно-модульной котельной к зданию корпуса механосборочного ЦСИД Тутаевского промышленного парка "Мастер"</t>
  </si>
  <si>
    <t>Строительство автомобильной дороги Буйкино-Щукино в Борисоглебском и Большесельском МР Ярославской области</t>
  </si>
  <si>
    <t>Реконструкция автомобильной дороги Большое Село-Волыново-Щукино в Большесельском МР Ярославской области</t>
  </si>
  <si>
    <t>Строительство мостового перехода через реку Улейму на автомобильной дороге Печкино-Потопчино в Угличском МР Ярославской области</t>
  </si>
  <si>
    <t>Реконструкция автодороги Крюково-Харинское-Митинское (обход реки Сутки) в Мышкинском МР Ярославской области</t>
  </si>
  <si>
    <t>Реконструкция автомобильной дороги Григорьевское - Михайловское - Норское в Ярославском МР Ярославской области</t>
  </si>
  <si>
    <t>Реконструкция автомобильной дороги Борисоглеб-Буйкино в Борисоглебском МР Ярославской области</t>
  </si>
  <si>
    <t>Реконструкция мостового перехода через реку Маткому автомобильной дороги Патрино – Голодяйка, км 1+800 в Пошехонском МР Ярославской области</t>
  </si>
  <si>
    <t>Реконструкция мостового перехода через реку Койку на автомобильной дороге Девницы – Дор, км 1+850  в Большесельском МР Ярославской области</t>
  </si>
  <si>
    <t>Реконструкция административно-бытового корпуса и производственного корпуса (2 этап финансирования) Тутаевского промышленного парка "Мастер"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</si>
  <si>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</si>
  <si>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</si>
  <si>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Областная целевая программа "Комплексный инвестиционный план модернизации городского поселения Ростов" на 2010-2015 годы</t>
  </si>
  <si>
    <t>Разработка проектно-сметной документации по строительству дошкольных образовательных организаций</t>
  </si>
  <si>
    <t xml:space="preserve">Строительство объекта "Детский сад на 120 мест с инженерными коммуникациями, Ярославская область,                                                                 г. Тутаев, МКР-11 (пересечение ул. Комсомольской и                                                                    ул. Терешковой)" 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</si>
  <si>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</si>
  <si>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01.2</t>
  </si>
  <si>
    <t>Реконструкция мостового перехода через реку Чернавку на автомобильной дороге Некоуз – Родионово – пос. Октябрь,                                                                         км 0+200 в Некоузском МР Ярославской области</t>
  </si>
  <si>
    <t>Субсидия на реализацию мероприятий по строительству объектов коммунальной инфраструктуры</t>
  </si>
  <si>
    <t>Региональная программа "Развитие водохозяйственного комплекса Ярославской области в 2013 - 2020 годах"</t>
  </si>
  <si>
    <r>
      <t xml:space="preserve">Субсидия на приобретение оборудования для быстровозводимых физкультурно-оздоровительных комплексов, включая металлоконструкции и металлоизделия,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</si>
  <si>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r>
      <t xml:space="preserve">Субсидия на реализацию мероприятий по строительству и реконструкции спортивных объектов </t>
    </r>
    <r>
      <rPr>
        <b/>
        <i/>
        <sz val="14"/>
        <rFont val="Times New Roman"/>
        <family val="1"/>
        <charset val="204"/>
      </rPr>
      <t>за счет средств федерального бюджета</t>
    </r>
  </si>
  <si>
    <t>Областная целевая программа развития субъектов малого и среднего предпринимательства Ярославской области на 2013 - 2015 годы</t>
  </si>
  <si>
    <t>Строительство сетей водоснабжения и хозяйственно-бытовой канализациив Ярославской области в городском поселении Ростов. 2 этап. Сети хозяйственно-бытовой канализации по ул. Переславской, ул. Урицкого и                                                                                                              ул. Московское шоссе</t>
  </si>
  <si>
    <t>Строительство детского сада на 140 мест с инженерными коммуникациями в пос. Михайловском, Ярославский МР</t>
  </si>
  <si>
    <t>Строительство детского сада на 120 мест с инженерными коммуникациями в раб. пос. Петровское, ул. Солнечная, Ростовский МР</t>
  </si>
  <si>
    <t>Строительство детского сада на 220 мест с инженерными коммуникациями и сооружениями в г. Угличе, мкр. Мирный, у д. 14</t>
  </si>
  <si>
    <t xml:space="preserve">15.7                                      </t>
  </si>
  <si>
    <t>Областная целевая программа "Стимулирование инвестиционной деятельности в Ярославской области" на 2012 - 2014 годы</t>
  </si>
  <si>
    <t>Объекты собственности Ярославской области</t>
  </si>
  <si>
    <t>ПЕРЕЧЕНЬ</t>
  </si>
  <si>
    <t>1</t>
  </si>
  <si>
    <t>2</t>
  </si>
  <si>
    <t>Строительство детской поликлиники для ГУЗ ЯО "Клиническая больница № 2" г. Ярославль</t>
  </si>
  <si>
    <t>Строительство детского сада на 140 мест, дер. Карабиха,  Ярославский МР</t>
  </si>
  <si>
    <t>Объекты муниципальной собственности</t>
  </si>
  <si>
    <t>Газификация микрорайонов Веретье,  Прибрежный городского округа г. Рыбинска</t>
  </si>
  <si>
    <t>Газификация г. Любима (городское поселение Любим)</t>
  </si>
  <si>
    <t xml:space="preserve">Децентрализация системы теплоснабжения 18-ти квартирного жилого дома № 28 в пос. Отрадный </t>
  </si>
  <si>
    <t xml:space="preserve">Децентрализация системы теплоснабжения 18-ти квартирного жилого дома № 66 в пос. Отрадный </t>
  </si>
  <si>
    <t>Реконструкция водовода диаметром 100 мм от водозабора протяженностью 1,45 км, расположенного вблизи с. Брейтово</t>
  </si>
  <si>
    <t>Строительство наружных сетей канализации северо-западной части города Переславля-Залесского</t>
  </si>
  <si>
    <t>Газификация с. Покров</t>
  </si>
  <si>
    <t>Газификация пос. Хмельники</t>
  </si>
  <si>
    <t>Распределительный  газопровод низкого давления: Ярославская обл., Ростовский МР, с/п Поречье-Рыбное, ул. Ленинская, ул. Пушкина, ул. Молодежная, ул. Красноармейская</t>
  </si>
  <si>
    <t>Промышленный парк "Гаврилов-Ям" с инженерными коммуникациями, Ярославская область, г. Гаврилов-Ям,                                                      ул. Комарова, д.1, городское поселение Гаврилов-Ям. Этапы 1,2</t>
  </si>
  <si>
    <t>Реконструкция автомобильной дороги Большое Село-Волыново-Щукино, 18+840-22+280 км в Большесельском МР Ярославской области</t>
  </si>
  <si>
    <t>Реконструкция автомобильной дороги Ростов-Иваново-Нижний Новгород (обход с.Сулость) в Ростовском МР Ярославской области</t>
  </si>
  <si>
    <t>Реконструкция автодороги Говырино-Дмитровское-Нагорье в Переславском МР Ярославской области</t>
  </si>
  <si>
    <t>Субсидия на строительство улично-дорожной сети жилого комплекса "Преображенский" в г. Ярославле</t>
  </si>
  <si>
    <t>Объекты собственности Ярославской области:</t>
  </si>
  <si>
    <t>Приобретение многофункционального центра с бассейном и инженерными коммуникациями по адресу: г. Ярославль, Заволжский район, проспект Машиностроителей, дом 9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</si>
  <si>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
</t>
  </si>
  <si>
    <t>Субсидия на улучшение условий проживания отдельных категорий граждан, нуждающихся в специальной социальной защите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</si>
  <si>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</si>
  <si>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Берегоукрепление правого берега р. Волги от "Обелиска" до Дворца спорта "Полет" в г. Рыбинск</t>
  </si>
  <si>
    <t>Субсидия на реализацию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</si>
  <si>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>Реализация  мероприятий по разработке и государственной экспертизе проектно-сметной документации на строительство дошкольных образовательных организаций</t>
  </si>
  <si>
    <t xml:space="preserve">Газификация р.п. Некрасовское </t>
  </si>
  <si>
    <t xml:space="preserve">Газификация р. п. Петровское </t>
  </si>
  <si>
    <t>Строительство газораспределительных сетей к муниципальному жилому фонду ОКУ-3</t>
  </si>
  <si>
    <t xml:space="preserve">Газификация д. Хохлево </t>
  </si>
  <si>
    <t xml:space="preserve">Газификация жилых домов в п. Волга </t>
  </si>
  <si>
    <t xml:space="preserve">Газоснабжение жилых домов в п. Октябрь </t>
  </si>
  <si>
    <t xml:space="preserve">Строительство газовой блочно-модульной котельной с. Купанское </t>
  </si>
  <si>
    <t xml:space="preserve">Газификация с. Новое </t>
  </si>
  <si>
    <t xml:space="preserve">Газификация с. Берендеево </t>
  </si>
  <si>
    <t xml:space="preserve">Газификация с. Купанское (в том числе проектные работы) </t>
  </si>
  <si>
    <t>Строительство модульной котельной с оптимизацией тепловых сетей в п. Песочное</t>
  </si>
  <si>
    <t>Реконструкция котельной здания общественной бани с переводом на природный газ в д. Юркино, ул. Транспортная, д. 4а</t>
  </si>
  <si>
    <t>02.9</t>
  </si>
  <si>
    <t>Субсидия на реализацию мероприятий Региональной программы "Развитие водохозяйственного комплекса Ярославской области в 2013-2020 годах" за счет средств федерального бюджета</t>
  </si>
  <si>
    <t>Строительство и реконструкция шахтных колодцев</t>
  </si>
  <si>
    <t>Городской округ г. Переславль-Залесский</t>
  </si>
  <si>
    <t>Строительство и реконструкция зданий образовательных организаций</t>
  </si>
  <si>
    <t>Строительство водопровода к п.Зеленая Роща</t>
  </si>
  <si>
    <t>Сети напорной и самотечной канализации в пос. Горушка</t>
  </si>
  <si>
    <t xml:space="preserve">Станция обезжелезивания  воды из скважины производительностью 200 куб. м/сутки в с. Шопша </t>
  </si>
  <si>
    <t>Строительство очистных сооружений канализации в п. Тихменево</t>
  </si>
  <si>
    <t>областного бюджета</t>
  </si>
  <si>
    <t>федерального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</si>
  <si>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</si>
  <si>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</si>
  <si>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</si>
  <si>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</si>
  <si>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Субсидия на реализацию мероприятий по строительству и реконструкции объектов берегоукрепления за счет средств областного бюджета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</si>
  <si>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</si>
  <si>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</si>
  <si>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Субсидия на мероприятия по строительству и (или) реконструкции объектов газификации и водоснабжения в сельской местности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</si>
  <si>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 за счет средств областного бюджета</t>
  </si>
  <si>
    <t xml:space="preserve">Реализация мероприятий по строительству и реконструкции дошкольных образовательных организаций </t>
  </si>
  <si>
    <t>Субсидия на строительство и реконструкцию зданий образовательных организаций за счет средств областного бюджета</t>
  </si>
  <si>
    <t>Строительство детского сада-яслей на 140 мест, пос. Ивняки, Ярославский МР</t>
  </si>
  <si>
    <t>Строительство пристройки на 120 мест к детскому саду № 10, Ярославская область, г. Рыбинск, ул. Герцена, д. 95а</t>
  </si>
  <si>
    <r>
      <t>Газификация д. Ларионово, с. Погорелка и населенных пунктов, находящихся в зоне газопровода с. Глебово - с. Погорелка -                                                             д.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Ларионово с отводом на д. Ясенево (бухта Коприно) </t>
    </r>
  </si>
  <si>
    <t>Строительство межпоселкового газопровода д. Демино -                                                                                            п. Шашково</t>
  </si>
  <si>
    <t>Строительство блочно-модульной газовой котельной с подключением к инженерным сетям в с. Татищев Погост</t>
  </si>
  <si>
    <t>Строительство межпоселкового газопровода высокого давления                                                      2-ой категории г. Углич - д. Черкасово</t>
  </si>
  <si>
    <t>Строительство межпоселкового газопровода д. Ульяново -                                                                          д. Головино</t>
  </si>
  <si>
    <t>Газификация улиц правобережной части г. Тутаева (городское поселение Тутаев)</t>
  </si>
  <si>
    <t xml:space="preserve">Газификация  многоквартирных домов по ул. Усыскина,                                                                                           ул. Челюскинцев, пл. Советская в с. Большое Село </t>
  </si>
  <si>
    <t xml:space="preserve">Строительство газораспределительных сетей д. Путилово -                                                                 д. Пасынково - д. Исаково - д. Ульяново - д. Матвеевка </t>
  </si>
  <si>
    <t>Строительство межпоселкового газопровода г. Данилов -                                                                            пос. Рощино - с. Покров</t>
  </si>
  <si>
    <t>Строительство межпоселкового газопровода высокого давления                                                                         д. Малое Марьино - д. Семлово - д. Козлово - д. Федурино</t>
  </si>
  <si>
    <t xml:space="preserve">Газификация д. Вощиково и населенных пунктов, находящихся в зоне межпоселкового газопровода с. Кременево - д. Вощиково -                                                               с. Арефино (в том числе проектные работы) </t>
  </si>
  <si>
    <t>Реконструкция участка самотечной канализации (700 м) по                                                                   ул. Механизаторов с. Брейтово с устройством 14 канализационных колодцев в Брейтовском муниципальном районе</t>
  </si>
  <si>
    <t>Реконструкция автомобильной дороги Борисоглеб-Буйкино,                                                                        км 28+620-33+470 в Борисоглебском МР Ярославской области</t>
  </si>
  <si>
    <t>Реконструкция Юго-Западной окружной дороги г. Ярославля                                                  (1 этап),км 5+300-8+000 в Ярославском МР Ярославской области</t>
  </si>
  <si>
    <t>Реконструкция автомобильной дороги Деревеньки-Погорелка в Борисоглебском МР Ярославской области (1-2 этапы)</t>
  </si>
  <si>
    <t>Строительство автомобильной дороги Богородское-Федорково-Кесова Гора в Мышкинском МР Ярославской области</t>
  </si>
  <si>
    <t>Реконструкция автодороги "Подъезд к Костроме" - Телищево - Чернеево с подъездом к Малышеву с устройством разворотной площадки в д.Чернеево и автобусных остановок на участке 0 км -                                             до д. Чернеево и устройством искусственного освещения                                       д. Телищево в Ярославском МР Ярославской области</t>
  </si>
  <si>
    <t>Реконструкция автомобильной дороги Ярославль-Углич                                                                                               км 32+700-км 37+700 в Большесельском МР Ярославской области</t>
  </si>
  <si>
    <t>Реконструкция тепловых сетей центральной котельной по                                                                     ул. Республиканская в с. Брейтово (участок от ул. Воронцова до                                                       ул. Республиканская, д. 1)</t>
  </si>
  <si>
    <t xml:space="preserve">Наименований государственной программы Ярославской области, областной целевой (региональной) программы, объекта                                               </t>
  </si>
  <si>
    <t xml:space="preserve">Номер                              программы, подпрограммы </t>
  </si>
  <si>
    <t xml:space="preserve">Распределительный газопровод низкого давления по ул. 8 Марта, ул.Садовая, ул. Свободы, ул. 3-я Строителей, ул. Солнечная в                                                                           с. Большое Село </t>
  </si>
  <si>
    <t>Реконструкция самотечного и напорного коллекторов от ПМК-3 до новых очистных сооружений, включая реконструкцию канализационной насосной станции с. Брейтово</t>
  </si>
  <si>
    <t>средства ГК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</si>
  <si>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</t>
  </si>
  <si>
    <t>Областная целевая программа "Развитие сети автомобильных дорог Ярославской области"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</si>
  <si>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</si>
  <si>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</si>
  <si>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Строительство многофункционального  спортивного зала муниципального образовательного учреждения дополнительного образования детей Детско-юношенской спортивной школы "Спринт", г. Гаврилов-Ям, ул. Молодежная, д. 7</t>
  </si>
  <si>
    <t xml:space="preserve">Газификация с. Покров и населенных пунктов, находящихся в зоне газопровода газораспределительная станция № 3                                                                                   г. Рыбинска - санаторий "Черная речка" - с. Охотино (в том числе проектные работы) 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</si>
  <si>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</si>
  <si>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 xml:space="preserve">Газификация д. Коленово и населенных пунктов, находящихся в зоне газопровода п. Петровское - д. Коленово - с. Караш -                                                          д. Итларь с отводом на п. Хмельники (в том числе проектные работы) </t>
  </si>
  <si>
    <t>Газификация Запахомовского района  городского округа                                                              г. Рыбинска</t>
  </si>
  <si>
    <t>Газификация Заволжского района городского округа                                                                г. Рыбинска</t>
  </si>
  <si>
    <t>Газификация с. Татищев Погост, с. Марково и населенных пунктов, находящихся в зоне газопровода п. Семибратово -                                                                           с. Татищев Погост - с. Марково (в том числе проектные работы)</t>
  </si>
  <si>
    <t>Строительство автоматизированной газовой котельной в                                                                         с. Дунилово</t>
  </si>
  <si>
    <t>Строительство межпоселкового газопровода с. Шопша -                                                                                         д. Шалаево с ответвлением на ОКУ-3 и д. Коромыслово (1 этап газопровода с. Шопша - д. Шалаево - с. Ильинское - Урусово)</t>
  </si>
  <si>
    <t xml:space="preserve">Газификация с. Охотино и населенных пунктов, находящихся в зоне газопровода  газораспределительная станция № 3                                                                          г. Рыбинска - санаторий "Черная речка" - с. Охотино (в том числе проектные работы) </t>
  </si>
  <si>
    <t>Газификация улицы Воинская часть и улицы Алекино в                                                                                     д. Глебовское</t>
  </si>
  <si>
    <t>Строительство напорного канализационного коллектора от                                                     МКР-3 до ОСК (очистные сооружения канализации) г. Ростов</t>
  </si>
  <si>
    <t>Реконструкция сетей водопровода по ул. Первомайской в                                                                 г. Любиме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</si>
  <si>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</si>
  <si>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</si>
  <si>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</si>
  <si>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Региональная адресная программа по переселению граждан из аварийного жилищного фонда Ярославской  области                                                              </t>
  </si>
  <si>
    <t>Областная целевая программа развития туризма и отдыха в Ярославской области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</si>
  <si>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</si>
  <si>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</si>
  <si>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t>Региональная программа "Стимулирование развития жилищного строительства на территории Ярославской области"</t>
  </si>
  <si>
    <t>Строительство хирургического корпуса для ГУЗ ЯО "Областная клиническая онкологическая больница", г. Ярославль (проектные работы)</t>
  </si>
  <si>
    <t>Строительство газораспределительных сетей до д. Илькино и по д. Илькино на территории Стогинского сельского округа</t>
  </si>
  <si>
    <t>Перевод на природный газ с твердого топлива котельной  Скоковского сельского дома культуры д. Скоково</t>
  </si>
  <si>
    <t>Реконструкция котельной в с. Туношна</t>
  </si>
  <si>
    <t>Строительство распределительных газовых сетей по с. Григорьевское, д. Некрасово, д. Щеголевское, д. Хабарово Некрасовского сельского поселения</t>
  </si>
  <si>
    <t>Строительство межпоселкового газопровода п. Бурмакино - с. Никольское - ст. Сахареж</t>
  </si>
  <si>
    <t xml:space="preserve">Строительство блочно-модульной газовой котельной с подключением к инженерным сетям в п. Хмельники </t>
  </si>
  <si>
    <t>Строительство распределительного поселкового газопровода низкого давления, с. Кривец</t>
  </si>
  <si>
    <t>Строительство газопровода к д. Кормилицино, д. Комарово (II этап газопровода д. Кормилицино, д. Ершово, д. Ноготино, д. Комарово)</t>
  </si>
  <si>
    <t>Объем бюджетных ассигнований (руб.)</t>
  </si>
  <si>
    <t xml:space="preserve">Приобретение жилья медицинским работникам государственных медицинских организаций Ярославской области, не имеющим собственного жилья
</t>
  </si>
  <si>
    <t>Cубсидия на строительство дорог микрорайона "Преображенский" в г. Ярославле</t>
  </si>
  <si>
    <t>Строительство поликлиники, Ростовский МР, г. Ростов,                    ул. Октябрьская (в том числе проектные работы)</t>
  </si>
  <si>
    <t>Строительство детского сада, г. Углич, микрорайон "Мирный-2"</t>
  </si>
  <si>
    <t>9 (6+7+8)</t>
  </si>
  <si>
    <t xml:space="preserve">Строительство локальных очистных сооружений и сетей канализации залинейной территории г. Данилов, ул. Деповская, ул. Островского, ул. Гражданская </t>
  </si>
  <si>
    <t>Строительство станции водоочистки на базе двух скважин в                                                                                   пос. Октябрь</t>
  </si>
  <si>
    <t>Строительство системы общепоселковой канализации в пос. Некрасовское</t>
  </si>
  <si>
    <t>Реконструкция очистных сооружений водоснабжения – системы очистки питьевой воды г. Мышкин, Поводневский сельский округ, южнее дер. Коптюшка</t>
  </si>
  <si>
    <t xml:space="preserve">Строительство артезианской скважины в дер. Столбищи </t>
  </si>
  <si>
    <t>Реконструкция очистных сооружений канализации и системы водоотведения дер. Дюдьково (1, 2 этапы)</t>
  </si>
  <si>
    <t>Реконструкция очистных сооружений хозяйственно- бытовой канализации в дер. Грешнево сельского поселения Красный Профинтерн</t>
  </si>
  <si>
    <t>Строительство комплексной станции очистки воды в дер. Горки</t>
  </si>
  <si>
    <t>Строительство газопровода высокого давления от газораспределительной станции Климовское до дер. Высоко Карабихского сельского поселения</t>
  </si>
  <si>
    <t>Реконструкция спального корпуса Гаврилов-Ямского дома-интерната для престарелых и инвалидов с инженерными коммуникациями, Гаврилов-Ямский район, г. Гаврилов-Ям, ул. Северная, 5в</t>
  </si>
  <si>
    <t>Строительство Гаврилов-Ямской ЦРБ, г. Гаврилов-Ям, ул.Северная, д. 5, корпус "А"</t>
  </si>
  <si>
    <t>Завершение строительства акушерского корпуса с приспособлением под корпус стационарных отделений МУЗ "Некрасовская ЦРБ" с инженерными коммуникациями, Некрасовский МР, сельское поселение Некрасовское</t>
  </si>
  <si>
    <t>Реконструкция офиса врача общей практики в пос. Берендеево Переславского МР (в том числе проектные работы)</t>
  </si>
  <si>
    <t>Реконструкция  офиса врача общей практики  в пос. Тихменево Рыбинского МР (в том числе проектные работы)</t>
  </si>
  <si>
    <t>Реконструкция офиса врача общей практики в раб. пос. Поречье-Рыбное Ростовского МР (в том числе проектные работы)</t>
  </si>
  <si>
    <t>Приобретение помещения для размещения ФАПа по адресу: Рыбинский район, д.Назарово, ул.Школьная, д.14</t>
  </si>
  <si>
    <t>Строительство улицы в производственной зоне в западной части индустриального парка "Новоселки" во Фрунзенском районе г.Ярославля (I этап)</t>
  </si>
  <si>
    <t xml:space="preserve"> Приобретение объектов недвижимого имущества в областную собственность для размещения государственных музеев области</t>
  </si>
  <si>
    <t>11.5</t>
  </si>
  <si>
    <t>Строительство детского сада на 120 мест с бассейном и инженерными коммуникациями, г. Рыбинск, ул. Моторостроителей, д. 33</t>
  </si>
  <si>
    <t>Всего</t>
  </si>
  <si>
    <t>2015 год</t>
  </si>
  <si>
    <t xml:space="preserve"> объектов капитального строительства, планируемых к финансированию за счет средств областного и федерального бюджетов в рамках адресной инвестиционной программы Ярославской области на 2015 год                            </t>
  </si>
  <si>
    <r>
      <t>Строительство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переходной галереи № 1 с инженерными коммуникациями  ГБУЗ ЯО "Клиническая больница № 10",                              г. Ярославль, ул.Гагарина,12</t>
    </r>
  </si>
  <si>
    <t>Детский сад на 120 мест с инженерными коммуникациями в  г.Данилове, ул. Петербургская, д. 16</t>
  </si>
  <si>
    <t>Строительство детского сада на 240 мест с объектами инженерной инфраструктуры в г.Данилове (в 35 м на север от д. 54 по ул.Ярославской)</t>
  </si>
  <si>
    <t>Строительство детского сада на 80 мест в пос. Искра Октября,       ул.Молодежная, Рыбинский МР</t>
  </si>
  <si>
    <t>Строительство детского сада на 110 мест в г. Пошехонье, ул.Комсомольская, д. 39</t>
  </si>
  <si>
    <t>Строительство детского сада - начальной школы на 125 мест с инженерными коммуникациями и благоустройством территории в с.Вятском, ул. Давыдовская, д. 31, Некрасовский МР</t>
  </si>
  <si>
    <t>Строительство здания муниципального дошкольного образовательного учреждения с инженерными коммуникациями,    г.Ярославль, Заволжский район, ул. Красноборская, у д. 37</t>
  </si>
  <si>
    <t>Строительство здания муниципального дошкольного образовательного учреждения с инженерными коммуникациями,  г.Ярославль, Заволжский район, ул. Папанина (в районе д. 6, корп. 2)</t>
  </si>
  <si>
    <t>Строительство здания муниципального дошкольного образовательного учреждения с инженерными коммуникациями,     г.Ярославль, Дзержинский район, ул. Строителей, за д. 17</t>
  </si>
  <si>
    <t>Строительство здания  муниципального дошкольного образовательного учреждения с инженерными коммуникациями, г.Ярославль, Фрунзенский район, ул. Чернопрудная (у д. 12, корп. 2)</t>
  </si>
  <si>
    <t>Строительство ощеобразовательной школы, городской округ г.Рыбинск, ул. Тракторная, д. 12</t>
  </si>
  <si>
    <t>Приобретение комплекса зданий для размещения ГУК ЯО "Переславль-Залесский государственный историко-архитектурный и художественный музей-заповедник" по адресу:  Ярославская область, г. Переславль-Залесский,  ул. Советская, дом 1.</t>
  </si>
  <si>
    <t>Наружные сети канализации для жилых домов № 11, 15, 17 по ул.Юбилейной, жилого дома № 10 по пер. Библиотечному и жилого дома № 24 по ул. Кооперативной, с. Новый Некоуз</t>
  </si>
  <si>
    <t>Строительство здания муниципального дошкольного образовательного учреждения с инженерными коммуникациями,   г.Ярославль, Фрунзенский район, ул. Академика Колмогорова                                            (в районе д. 10, корп. 2 по ул. Чернопрудной )</t>
  </si>
  <si>
    <t>Строительство здания муниципального дошкольного образовательного учреждения с инженерными коммуникациями,    г.Ярославль, Дзержинский район, Тутаевское шоссе (за д. 105),  мкр.12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</si>
</sst>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</cellStyleXfs>
  <cellXfs count="50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3" xfId="0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20" fillId="0" borderId="1" xfId="2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center" vertical="top" wrapText="1"/>
    </xf>
    <xf numFmtId="49" fontId="60" fillId="0" borderId="13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0" fontId="43" fillId="0" borderId="1" xfId="0" applyFont="1" applyFill="1" applyBorder="1" applyAlignment="1">
      <alignment vertical="top" wrapText="1"/>
    </xf>
    <xf numFmtId="49" fontId="60" fillId="0" borderId="1" xfId="0" applyNumberFormat="1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right" vertical="top"/>
    </xf>
    <xf numFmtId="49" fontId="20" fillId="0" borderId="0" xfId="0" applyNumberFormat="1" applyFont="1" applyFill="1" applyBorder="1" applyAlignment="1">
      <alignment horizontal="center" vertical="top" wrapText="1"/>
    </xf>
    <xf numFmtId="3" fontId="43" fillId="0" borderId="1" xfId="3" applyNumberFormat="1" applyFont="1" applyFill="1" applyBorder="1" applyAlignment="1">
      <alignment horizontal="right" vertical="top" wrapText="1"/>
    </xf>
    <xf numFmtId="3" fontId="43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vertical="top" wrapText="1"/>
    </xf>
    <xf numFmtId="0" fontId="20" fillId="0" borderId="0" xfId="0" applyFont="1" applyFill="1" applyBorder="1" applyAlignment="1">
      <alignment horizontal="right" vertical="top"/>
    </xf>
    <xf numFmtId="3" fontId="60" fillId="0" borderId="1" xfId="4" applyNumberFormat="1" applyFont="1" applyFill="1" applyBorder="1" applyAlignment="1" applyProtection="1">
      <alignment horizontal="right" vertical="top" wrapText="1"/>
      <protection hidden="1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3" applyNumberFormat="1" applyFont="1" applyFill="1" applyBorder="1" applyAlignment="1">
      <alignment horizontal="right" vertical="top" wrapText="1"/>
    </xf>
    <xf numFmtId="3" fontId="60" fillId="0" borderId="1" xfId="3" applyNumberFormat="1" applyFont="1" applyFill="1" applyBorder="1" applyAlignment="1">
      <alignment horizontal="right" vertical="top"/>
    </xf>
    <xf numFmtId="3" fontId="20" fillId="0" borderId="1" xfId="3" applyNumberFormat="1" applyFont="1" applyFill="1" applyBorder="1" applyAlignment="1">
      <alignment horizontal="right" vertical="top" wrapText="1"/>
    </xf>
    <xf numFmtId="3" fontId="61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49" fontId="43" fillId="0" borderId="1" xfId="0" applyNumberFormat="1" applyFont="1" applyFill="1" applyBorder="1" applyAlignment="1">
      <alignment horizontal="center" vertical="top"/>
    </xf>
    <xf numFmtId="3" fontId="20" fillId="0" borderId="1" xfId="0" applyNumberFormat="1" applyFont="1" applyFill="1" applyBorder="1" applyAlignment="1">
      <alignment vertical="top"/>
    </xf>
    <xf numFmtId="49" fontId="60" fillId="0" borderId="1" xfId="0" applyNumberFormat="1" applyFont="1" applyFill="1" applyBorder="1" applyAlignment="1">
      <alignment horizontal="center" vertical="top"/>
    </xf>
    <xf numFmtId="3" fontId="61" fillId="0" borderId="1" xfId="0" applyNumberFormat="1" applyFont="1" applyFill="1" applyBorder="1" applyAlignment="1">
      <alignment vertical="top"/>
    </xf>
    <xf numFmtId="0" fontId="43" fillId="0" borderId="2" xfId="4" applyNumberFormat="1" applyFont="1" applyFill="1" applyBorder="1" applyAlignment="1" applyProtection="1">
      <alignment vertical="top" wrapText="1"/>
      <protection hidden="1"/>
    </xf>
    <xf numFmtId="3" fontId="20" fillId="0" borderId="0" xfId="0" applyNumberFormat="1" applyFont="1" applyFill="1" applyBorder="1" applyAlignment="1">
      <alignment vertical="top"/>
    </xf>
    <xf numFmtId="0" fontId="62" fillId="0" borderId="0" xfId="0" applyFont="1" applyFill="1"/>
    <xf numFmtId="0" fontId="0" fillId="0" borderId="0" xfId="0" applyFont="1" applyFill="1"/>
    <xf numFmtId="0" fontId="60" fillId="0" borderId="0" xfId="0" applyFont="1" applyFill="1" applyAlignment="1">
      <alignment vertical="top"/>
    </xf>
    <xf numFmtId="0" fontId="61" fillId="0" borderId="2" xfId="0" applyFont="1" applyFill="1" applyBorder="1" applyAlignment="1">
      <alignment vertical="top" wrapText="1"/>
    </xf>
    <xf numFmtId="0" fontId="20" fillId="0" borderId="1" xfId="1" applyNumberFormat="1" applyFont="1" applyFill="1" applyBorder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49" fontId="40" fillId="0" borderId="1" xfId="0" applyNumberFormat="1" applyFont="1" applyFill="1" applyBorder="1" applyAlignment="1">
      <alignment horizontal="center" vertical="center" wrapText="1"/>
    </xf>
    <xf numFmtId="3" fontId="40" fillId="0" borderId="1" xfId="0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top"/>
    </xf>
    <xf numFmtId="3" fontId="61" fillId="0" borderId="2" xfId="0" applyNumberFormat="1" applyFont="1" applyFill="1" applyBorder="1" applyAlignment="1">
      <alignment horizontal="right" vertical="top"/>
    </xf>
    <xf numFmtId="0" fontId="43" fillId="0" borderId="0" xfId="0" applyFont="1" applyFill="1" applyAlignment="1">
      <alignment vertical="top"/>
    </xf>
    <xf numFmtId="49" fontId="20" fillId="0" borderId="1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vertical="top" wrapText="1"/>
    </xf>
    <xf numFmtId="3" fontId="20" fillId="0" borderId="12" xfId="0" applyNumberFormat="1" applyFont="1" applyFill="1" applyBorder="1" applyAlignment="1">
      <alignment vertical="top" wrapText="1"/>
    </xf>
    <xf numFmtId="3" fontId="20" fillId="0" borderId="5" xfId="0" applyNumberFormat="1" applyFont="1" applyFill="1" applyBorder="1" applyAlignment="1">
      <alignment vertical="top" wrapText="1"/>
    </xf>
    <xf numFmtId="49" fontId="63" fillId="0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49" fontId="61" fillId="0" borderId="13" xfId="0" applyNumberFormat="1" applyFont="1" applyFill="1" applyBorder="1" applyAlignment="1">
      <alignment vertical="top" wrapText="1"/>
    </xf>
    <xf numFmtId="49" fontId="61" fillId="0" borderId="11" xfId="0" applyNumberFormat="1" applyFont="1" applyFill="1" applyBorder="1" applyAlignment="1">
      <alignment vertical="top" wrapText="1"/>
    </xf>
    <xf numFmtId="49" fontId="43" fillId="0" borderId="13" xfId="0" applyNumberFormat="1" applyFont="1" applyFill="1" applyBorder="1" applyAlignment="1">
      <alignment vertical="top" wrapText="1"/>
    </xf>
    <xf numFmtId="49" fontId="43" fillId="0" borderId="11" xfId="0" applyNumberFormat="1" applyFont="1" applyFill="1" applyBorder="1" applyAlignment="1">
      <alignment vertical="top" wrapText="1"/>
    </xf>
    <xf numFmtId="49" fontId="60" fillId="0" borderId="13" xfId="0" applyNumberFormat="1" applyFont="1" applyFill="1" applyBorder="1" applyAlignment="1">
      <alignment vertical="top" wrapText="1"/>
    </xf>
    <xf numFmtId="49" fontId="60" fillId="0" borderId="11" xfId="0" applyNumberFormat="1" applyFont="1" applyFill="1" applyBorder="1" applyAlignment="1">
      <alignment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460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76" t="s">
        <v>175</v>
      </c>
      <c r="C6" s="476"/>
      <c r="D6" s="476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568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494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539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527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74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475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613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624</v>
      </c>
      <c r="C35" s="116" t="s">
        <v>593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625</v>
      </c>
      <c r="C36" s="108" t="s">
        <v>242</v>
      </c>
      <c r="D36" s="275" t="e">
        <f>#REF!</f>
        <v>#REF!</v>
      </c>
      <c r="E36" s="85"/>
    </row>
    <row r="37" spans="1:6" s="16" customFormat="1" ht="75" customHeight="1" x14ac:dyDescent="0.2">
      <c r="A37" s="329">
        <v>12</v>
      </c>
      <c r="B37" s="94" t="s">
        <v>581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566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494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539</v>
      </c>
      <c r="C43" s="116"/>
      <c r="D43" s="374" t="e">
        <f>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494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539</v>
      </c>
      <c r="C49" s="112"/>
      <c r="D49" s="373" t="e">
        <f>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494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567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510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494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641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642</v>
      </c>
      <c r="C64" s="116" t="s">
        <v>594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643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644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539</v>
      </c>
      <c r="C71" s="169"/>
      <c r="D71" s="374" t="e">
        <f>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529</v>
      </c>
      <c r="C74" s="109" t="s">
        <v>137</v>
      </c>
      <c r="D74" s="378" t="e">
        <f>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586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493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523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522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521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520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519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543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541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587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540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542</v>
      </c>
      <c r="C100" s="353" t="s">
        <v>570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528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76" t="str">
        <f>ПРИЛОЖЕНИЕ!B6</f>
        <v>Перечень областных целевых программ на 2007 год</v>
      </c>
      <c r="B1" s="476"/>
      <c r="C1" s="476"/>
    </row>
    <row r="2" spans="1:4" ht="24" customHeight="1" x14ac:dyDescent="0.2">
      <c r="A2" s="480" t="str">
        <f>ПРИЛОЖЕНИЕ!B7</f>
        <v>(в рамках финансирования по соответствующим разделам областного бюджета)</v>
      </c>
      <c r="B2" s="480"/>
      <c r="C2" s="480"/>
    </row>
    <row r="3" spans="1:4" ht="59.25" customHeight="1" x14ac:dyDescent="0.2">
      <c r="A3" s="481" t="s">
        <v>525</v>
      </c>
      <c r="B3" s="481"/>
      <c r="C3" s="481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477" t="s">
        <v>526</v>
      </c>
      <c r="B26" s="478"/>
      <c r="C26" s="479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77" t="s">
        <v>427</v>
      </c>
      <c r="B40" s="478"/>
      <c r="C40" s="479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84" t="s">
        <v>275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485" t="s">
        <v>288</v>
      </c>
      <c r="F2" s="486"/>
      <c r="G2" s="486"/>
      <c r="H2" s="486"/>
      <c r="I2" s="486"/>
      <c r="J2" s="486"/>
      <c r="K2" s="487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482">
        <v>1500</v>
      </c>
      <c r="F6" s="483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482">
        <v>1800</v>
      </c>
      <c r="I7" s="483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482">
        <v>2500</v>
      </c>
      <c r="F9" s="483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482">
        <v>10000</v>
      </c>
      <c r="H10" s="483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538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537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577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578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579</v>
      </c>
      <c r="C25" s="60" t="s">
        <v>308</v>
      </c>
      <c r="D25" s="56" t="s">
        <v>580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580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626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495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03"/>
  <sheetViews>
    <sheetView showGridLines="0" tabSelected="1" view="pageBreakPreview" zoomScale="78" zoomScaleNormal="148" zoomScaleSheetLayoutView="78" workbookViewId="0">
      <pane xSplit="5" ySplit="5" topLeftCell="F74" activePane="bottomRight" state="frozen"/>
      <selection pane="topRight" activeCell="F1" sqref="F1"/>
      <selection pane="bottomLeft" activeCell="A10" sqref="A10"/>
      <selection pane="bottomRight" activeCell="B83" sqref="B83"/>
    </sheetView>
  </sheetViews>
  <sheetFormatPr defaultColWidth="9.140625" defaultRowHeight="18.75" x14ac:dyDescent="0.2"/>
  <cols>
    <col min="1" max="1" width="17.42578125" style="430" customWidth="1"/>
    <col min="2" max="2" width="77.42578125" style="419" customWidth="1"/>
    <col min="3" max="3" width="20" style="446" hidden="1" customWidth="1"/>
    <col min="4" max="4" width="17.140625" style="446" hidden="1" customWidth="1"/>
    <col min="5" max="5" width="16" style="446" hidden="1" customWidth="1"/>
    <col min="6" max="6" width="17.85546875" style="446" hidden="1" customWidth="1"/>
    <col min="7" max="7" width="20.85546875" style="446" customWidth="1"/>
    <col min="8" max="8" width="17.42578125" style="446" hidden="1" customWidth="1"/>
    <col min="9" max="9" width="19.7109375" style="446" hidden="1" customWidth="1"/>
    <col min="10" max="16384" width="9.140625" style="392"/>
  </cols>
  <sheetData>
    <row r="1" spans="1:10" ht="28.5" customHeight="1" x14ac:dyDescent="0.2">
      <c r="A1" s="494" t="s">
        <v>755</v>
      </c>
      <c r="B1" s="494"/>
      <c r="C1" s="494"/>
      <c r="D1" s="494"/>
      <c r="E1" s="494"/>
      <c r="F1" s="494"/>
      <c r="G1" s="494"/>
      <c r="H1" s="494"/>
      <c r="I1" s="494"/>
    </row>
    <row r="2" spans="1:10" ht="60" customHeight="1" x14ac:dyDescent="0.2">
      <c r="A2" s="494" t="s">
        <v>905</v>
      </c>
      <c r="B2" s="494"/>
      <c r="C2" s="494"/>
      <c r="D2" s="494"/>
      <c r="E2" s="494"/>
      <c r="F2" s="494"/>
      <c r="G2" s="494"/>
      <c r="H2" s="494"/>
      <c r="I2" s="494"/>
    </row>
    <row r="3" spans="1:10" s="391" customFormat="1" ht="16.5" customHeight="1" x14ac:dyDescent="0.2">
      <c r="A3" s="434"/>
      <c r="B3" s="395"/>
      <c r="C3" s="438"/>
      <c r="D3" s="438"/>
      <c r="E3" s="438"/>
      <c r="F3" s="438"/>
      <c r="G3" s="438"/>
      <c r="H3" s="438"/>
      <c r="I3" s="438"/>
    </row>
    <row r="4" spans="1:10" s="423" customFormat="1" ht="52.5" customHeight="1" x14ac:dyDescent="0.2">
      <c r="A4" s="473" t="s">
        <v>839</v>
      </c>
      <c r="B4" s="468" t="s">
        <v>838</v>
      </c>
      <c r="C4" s="470" t="s">
        <v>877</v>
      </c>
      <c r="D4" s="471"/>
      <c r="E4" s="471"/>
      <c r="F4" s="471"/>
      <c r="G4" s="469" t="s">
        <v>904</v>
      </c>
      <c r="H4" s="471"/>
      <c r="I4" s="472"/>
    </row>
    <row r="5" spans="1:10" s="423" customFormat="1" ht="21.75" hidden="1" customHeight="1" x14ac:dyDescent="0.2">
      <c r="A5" s="462" t="s">
        <v>756</v>
      </c>
      <c r="B5" s="462" t="s">
        <v>757</v>
      </c>
      <c r="C5" s="463">
        <v>3</v>
      </c>
      <c r="D5" s="463">
        <v>4</v>
      </c>
      <c r="E5" s="463">
        <v>5</v>
      </c>
      <c r="F5" s="463">
        <v>6</v>
      </c>
      <c r="G5" s="463">
        <v>7</v>
      </c>
      <c r="H5" s="463">
        <v>8</v>
      </c>
      <c r="I5" s="463" t="s">
        <v>882</v>
      </c>
    </row>
    <row r="6" spans="1:10" s="394" customFormat="1" ht="39" customHeight="1" x14ac:dyDescent="0.2">
      <c r="A6" s="424" t="s">
        <v>687</v>
      </c>
      <c r="B6" s="400" t="s">
        <v>700</v>
      </c>
      <c r="C6" s="401">
        <f>C7+C31</f>
        <v>40000000</v>
      </c>
      <c r="D6" s="401">
        <f>D7+D31</f>
        <v>118152000</v>
      </c>
      <c r="E6" s="401">
        <f>E7+E31</f>
        <v>13500000</v>
      </c>
      <c r="F6" s="401">
        <f>C6+D6+E6</f>
        <v>171652000</v>
      </c>
      <c r="G6" s="401">
        <f>G7+G31</f>
        <v>2655360</v>
      </c>
      <c r="H6" s="401">
        <f>H7+H31</f>
        <v>0</v>
      </c>
      <c r="I6" s="401">
        <f>F6+G6+H6</f>
        <v>174307360</v>
      </c>
    </row>
    <row r="7" spans="1:10" s="389" customFormat="1" ht="60.75" customHeight="1" x14ac:dyDescent="0.2">
      <c r="A7" s="425" t="s">
        <v>701</v>
      </c>
      <c r="B7" s="402" t="s">
        <v>866</v>
      </c>
      <c r="C7" s="435">
        <f>C8</f>
        <v>10000000</v>
      </c>
      <c r="D7" s="435">
        <f>D8</f>
        <v>118152000</v>
      </c>
      <c r="E7" s="435">
        <f>E8</f>
        <v>13500000</v>
      </c>
      <c r="F7" s="282">
        <f t="shared" ref="F7:F91" si="0">C7+D7+E7</f>
        <v>141652000</v>
      </c>
      <c r="G7" s="435">
        <f>G8</f>
        <v>-3780640</v>
      </c>
      <c r="H7" s="435">
        <f>H8</f>
        <v>0</v>
      </c>
      <c r="I7" s="282">
        <f t="shared" ref="I7:I10" si="1">F7+G7+H7</f>
        <v>137871360</v>
      </c>
    </row>
    <row r="8" spans="1:10" s="389" customFormat="1" ht="24.75" customHeight="1" x14ac:dyDescent="0.2">
      <c r="A8" s="425"/>
      <c r="B8" s="402" t="s">
        <v>754</v>
      </c>
      <c r="C8" s="435">
        <f>C9+C11+C13+C16</f>
        <v>10000000</v>
      </c>
      <c r="D8" s="435">
        <f t="shared" ref="D8:E8" si="2">D9+D11+D13+D16</f>
        <v>118152000</v>
      </c>
      <c r="E8" s="435">
        <f t="shared" si="2"/>
        <v>13500000</v>
      </c>
      <c r="F8" s="282">
        <f t="shared" si="0"/>
        <v>141652000</v>
      </c>
      <c r="G8" s="435">
        <f>G9+G11+G13+G16+G19+G21+G23+G25+G27+G29</f>
        <v>-3780640</v>
      </c>
      <c r="H8" s="435">
        <f>H9+H11+H13+H16</f>
        <v>0</v>
      </c>
      <c r="I8" s="282">
        <f t="shared" si="1"/>
        <v>137871360</v>
      </c>
    </row>
    <row r="9" spans="1:10" s="389" customFormat="1" ht="58.5" customHeight="1" x14ac:dyDescent="0.2">
      <c r="A9" s="396"/>
      <c r="B9" s="403" t="s">
        <v>906</v>
      </c>
      <c r="C9" s="444"/>
      <c r="D9" s="444">
        <f>D10</f>
        <v>0</v>
      </c>
      <c r="E9" s="444">
        <f>E10</f>
        <v>13500000</v>
      </c>
      <c r="F9" s="281">
        <f t="shared" si="0"/>
        <v>13500000</v>
      </c>
      <c r="G9" s="444">
        <f>G10</f>
        <v>-13500000</v>
      </c>
      <c r="H9" s="444">
        <f>H10</f>
        <v>0</v>
      </c>
      <c r="I9" s="281">
        <f t="shared" si="1"/>
        <v>0</v>
      </c>
    </row>
    <row r="10" spans="1:10" s="394" customFormat="1" ht="19.5" customHeight="1" x14ac:dyDescent="0.2">
      <c r="A10" s="426"/>
      <c r="B10" s="410" t="s">
        <v>717</v>
      </c>
      <c r="C10" s="442"/>
      <c r="D10" s="442"/>
      <c r="E10" s="442">
        <v>13500000</v>
      </c>
      <c r="F10" s="411">
        <v>13500000</v>
      </c>
      <c r="G10" s="442">
        <v>-13500000</v>
      </c>
      <c r="H10" s="442"/>
      <c r="I10" s="281">
        <f t="shared" si="1"/>
        <v>0</v>
      </c>
    </row>
    <row r="11" spans="1:10" s="389" customFormat="1" ht="42.75" hidden="1" customHeight="1" x14ac:dyDescent="0.2">
      <c r="A11" s="396"/>
      <c r="B11" s="403" t="s">
        <v>880</v>
      </c>
      <c r="C11" s="444"/>
      <c r="D11" s="444">
        <f>D12</f>
        <v>95000000</v>
      </c>
      <c r="E11" s="444">
        <f>E12</f>
        <v>0</v>
      </c>
      <c r="F11" s="281">
        <f t="shared" si="0"/>
        <v>95000000</v>
      </c>
      <c r="G11" s="444">
        <f>G12</f>
        <v>0</v>
      </c>
      <c r="H11" s="444">
        <f>H12</f>
        <v>0</v>
      </c>
      <c r="I11" s="281">
        <f t="shared" ref="I11:I12" si="3">F11+G11+H11</f>
        <v>95000000</v>
      </c>
    </row>
    <row r="12" spans="1:10" s="394" customFormat="1" ht="21.75" hidden="1" customHeight="1" x14ac:dyDescent="0.2">
      <c r="A12" s="426"/>
      <c r="B12" s="410" t="s">
        <v>717</v>
      </c>
      <c r="C12" s="442"/>
      <c r="D12" s="442">
        <v>95000000</v>
      </c>
      <c r="E12" s="444"/>
      <c r="F12" s="281">
        <f t="shared" si="0"/>
        <v>95000000</v>
      </c>
      <c r="G12" s="444"/>
      <c r="H12" s="444"/>
      <c r="I12" s="281">
        <f t="shared" si="3"/>
        <v>95000000</v>
      </c>
      <c r="J12" s="389"/>
    </row>
    <row r="13" spans="1:10" s="389" customFormat="1" ht="39.75" hidden="1" customHeight="1" x14ac:dyDescent="0.2">
      <c r="A13" s="425"/>
      <c r="B13" s="403" t="s">
        <v>758</v>
      </c>
      <c r="C13" s="281">
        <f>C14+C15</f>
        <v>1848000</v>
      </c>
      <c r="D13" s="281">
        <f>D14+D15</f>
        <v>10152000</v>
      </c>
      <c r="E13" s="281">
        <f>E14+E15</f>
        <v>0</v>
      </c>
      <c r="F13" s="281">
        <f t="shared" si="0"/>
        <v>12000000</v>
      </c>
      <c r="G13" s="281">
        <f>G14+G15</f>
        <v>0</v>
      </c>
      <c r="H13" s="281">
        <f>H14+H15</f>
        <v>0</v>
      </c>
      <c r="I13" s="281">
        <f t="shared" ref="I13:I97" si="4">F13+G13+H13</f>
        <v>12000000</v>
      </c>
    </row>
    <row r="14" spans="1:10" s="394" customFormat="1" ht="24" hidden="1" customHeight="1" x14ac:dyDescent="0.2">
      <c r="A14" s="426"/>
      <c r="B14" s="410" t="s">
        <v>717</v>
      </c>
      <c r="C14" s="442">
        <f>20000000-18152000</f>
        <v>1848000</v>
      </c>
      <c r="D14" s="442">
        <v>10152000</v>
      </c>
      <c r="E14" s="442"/>
      <c r="F14" s="411">
        <f t="shared" si="0"/>
        <v>12000000</v>
      </c>
      <c r="G14" s="442"/>
      <c r="H14" s="442"/>
      <c r="I14" s="411">
        <f t="shared" si="4"/>
        <v>12000000</v>
      </c>
    </row>
    <row r="15" spans="1:10" s="394" customFormat="1" ht="24" hidden="1" customHeight="1" x14ac:dyDescent="0.2">
      <c r="A15" s="426"/>
      <c r="B15" s="410" t="s">
        <v>718</v>
      </c>
      <c r="C15" s="442"/>
      <c r="D15" s="442"/>
      <c r="E15" s="442"/>
      <c r="F15" s="281">
        <f t="shared" si="0"/>
        <v>0</v>
      </c>
      <c r="G15" s="442"/>
      <c r="H15" s="442"/>
      <c r="I15" s="281">
        <f t="shared" si="4"/>
        <v>0</v>
      </c>
    </row>
    <row r="16" spans="1:10" s="389" customFormat="1" ht="61.5" hidden="1" customHeight="1" x14ac:dyDescent="0.2">
      <c r="A16" s="425"/>
      <c r="B16" s="403" t="s">
        <v>868</v>
      </c>
      <c r="C16" s="281">
        <f>C17+C18</f>
        <v>8152000</v>
      </c>
      <c r="D16" s="281">
        <f>D17+D18</f>
        <v>13000000</v>
      </c>
      <c r="E16" s="281">
        <f>E17+E18</f>
        <v>0</v>
      </c>
      <c r="F16" s="281">
        <f t="shared" si="0"/>
        <v>21152000</v>
      </c>
      <c r="G16" s="281">
        <f>G17+G18</f>
        <v>0</v>
      </c>
      <c r="H16" s="281">
        <f>H17+H18</f>
        <v>0</v>
      </c>
      <c r="I16" s="281">
        <f t="shared" si="4"/>
        <v>21152000</v>
      </c>
    </row>
    <row r="17" spans="1:9" s="394" customFormat="1" ht="24" hidden="1" customHeight="1" x14ac:dyDescent="0.2">
      <c r="A17" s="426"/>
      <c r="B17" s="410" t="s">
        <v>717</v>
      </c>
      <c r="C17" s="442">
        <f>15000000-6848000</f>
        <v>8152000</v>
      </c>
      <c r="D17" s="442">
        <v>13000000</v>
      </c>
      <c r="E17" s="442"/>
      <c r="F17" s="411">
        <f t="shared" si="0"/>
        <v>21152000</v>
      </c>
      <c r="G17" s="442"/>
      <c r="H17" s="442"/>
      <c r="I17" s="411">
        <f t="shared" si="4"/>
        <v>21152000</v>
      </c>
    </row>
    <row r="18" spans="1:9" s="394" customFormat="1" ht="24" hidden="1" customHeight="1" x14ac:dyDescent="0.2">
      <c r="A18" s="426"/>
      <c r="B18" s="410" t="s">
        <v>718</v>
      </c>
      <c r="C18" s="442">
        <v>0</v>
      </c>
      <c r="D18" s="442">
        <v>0</v>
      </c>
      <c r="E18" s="442">
        <v>0</v>
      </c>
      <c r="F18" s="281">
        <f t="shared" si="0"/>
        <v>0</v>
      </c>
      <c r="G18" s="442">
        <v>0</v>
      </c>
      <c r="H18" s="442">
        <v>0</v>
      </c>
      <c r="I18" s="281">
        <f t="shared" si="4"/>
        <v>0</v>
      </c>
    </row>
    <row r="19" spans="1:9" s="394" customFormat="1" ht="45" customHeight="1" x14ac:dyDescent="0.2">
      <c r="A19" s="426"/>
      <c r="B19" s="403" t="s">
        <v>893</v>
      </c>
      <c r="C19" s="442"/>
      <c r="D19" s="442"/>
      <c r="E19" s="442"/>
      <c r="F19" s="281"/>
      <c r="G19" s="444">
        <f>G20</f>
        <v>396814</v>
      </c>
      <c r="H19" s="442"/>
      <c r="I19" s="281">
        <f t="shared" si="4"/>
        <v>396814</v>
      </c>
    </row>
    <row r="20" spans="1:9" s="394" customFormat="1" ht="24" customHeight="1" x14ac:dyDescent="0.2">
      <c r="A20" s="426"/>
      <c r="B20" s="410" t="s">
        <v>717</v>
      </c>
      <c r="C20" s="442"/>
      <c r="D20" s="442"/>
      <c r="E20" s="442"/>
      <c r="F20" s="281"/>
      <c r="G20" s="442">
        <v>396814</v>
      </c>
      <c r="H20" s="442"/>
      <c r="I20" s="411">
        <f t="shared" si="4"/>
        <v>396814</v>
      </c>
    </row>
    <row r="21" spans="1:9" s="394" customFormat="1" ht="81" customHeight="1" x14ac:dyDescent="0.2">
      <c r="A21" s="426"/>
      <c r="B21" s="403" t="s">
        <v>894</v>
      </c>
      <c r="C21" s="442"/>
      <c r="D21" s="442"/>
      <c r="E21" s="442"/>
      <c r="F21" s="281"/>
      <c r="G21" s="444">
        <f>G22</f>
        <v>1722546</v>
      </c>
      <c r="H21" s="442"/>
      <c r="I21" s="281">
        <f t="shared" si="4"/>
        <v>1722546</v>
      </c>
    </row>
    <row r="22" spans="1:9" s="394" customFormat="1" ht="23.25" customHeight="1" x14ac:dyDescent="0.2">
      <c r="A22" s="426"/>
      <c r="B22" s="410" t="s">
        <v>717</v>
      </c>
      <c r="C22" s="442"/>
      <c r="D22" s="442"/>
      <c r="E22" s="442"/>
      <c r="F22" s="281"/>
      <c r="G22" s="442">
        <v>1722546</v>
      </c>
      <c r="H22" s="442"/>
      <c r="I22" s="411">
        <f t="shared" si="4"/>
        <v>1722546</v>
      </c>
    </row>
    <row r="23" spans="1:9" s="394" customFormat="1" ht="40.5" customHeight="1" x14ac:dyDescent="0.2">
      <c r="A23" s="426"/>
      <c r="B23" s="403" t="s">
        <v>895</v>
      </c>
      <c r="C23" s="442"/>
      <c r="D23" s="442"/>
      <c r="E23" s="442"/>
      <c r="F23" s="281"/>
      <c r="G23" s="444">
        <f>G24</f>
        <v>1300000</v>
      </c>
      <c r="H23" s="444"/>
      <c r="I23" s="281">
        <f t="shared" si="4"/>
        <v>1300000</v>
      </c>
    </row>
    <row r="24" spans="1:9" s="394" customFormat="1" ht="24" customHeight="1" x14ac:dyDescent="0.2">
      <c r="A24" s="426"/>
      <c r="B24" s="410" t="s">
        <v>717</v>
      </c>
      <c r="C24" s="442"/>
      <c r="D24" s="442"/>
      <c r="E24" s="442"/>
      <c r="F24" s="281"/>
      <c r="G24" s="442">
        <v>1300000</v>
      </c>
      <c r="H24" s="442"/>
      <c r="I24" s="411">
        <f t="shared" si="4"/>
        <v>1300000</v>
      </c>
    </row>
    <row r="25" spans="1:9" s="394" customFormat="1" ht="43.5" customHeight="1" x14ac:dyDescent="0.2">
      <c r="A25" s="426"/>
      <c r="B25" s="403" t="s">
        <v>896</v>
      </c>
      <c r="C25" s="442"/>
      <c r="D25" s="442"/>
      <c r="E25" s="442"/>
      <c r="F25" s="281"/>
      <c r="G25" s="444">
        <f>G26</f>
        <v>600000</v>
      </c>
      <c r="H25" s="444"/>
      <c r="I25" s="281">
        <f t="shared" si="4"/>
        <v>600000</v>
      </c>
    </row>
    <row r="26" spans="1:9" s="394" customFormat="1" ht="22.5" customHeight="1" x14ac:dyDescent="0.2">
      <c r="A26" s="426"/>
      <c r="B26" s="410" t="s">
        <v>717</v>
      </c>
      <c r="C26" s="442"/>
      <c r="D26" s="442"/>
      <c r="E26" s="442"/>
      <c r="F26" s="281"/>
      <c r="G26" s="442">
        <v>600000</v>
      </c>
      <c r="H26" s="442"/>
      <c r="I26" s="411">
        <f t="shared" si="4"/>
        <v>600000</v>
      </c>
    </row>
    <row r="27" spans="1:9" s="394" customFormat="1" ht="44.25" customHeight="1" x14ac:dyDescent="0.2">
      <c r="A27" s="426"/>
      <c r="B27" s="403" t="s">
        <v>897</v>
      </c>
      <c r="C27" s="442"/>
      <c r="D27" s="442"/>
      <c r="E27" s="442"/>
      <c r="F27" s="281"/>
      <c r="G27" s="444">
        <f>G28</f>
        <v>700000</v>
      </c>
      <c r="H27" s="444"/>
      <c r="I27" s="281">
        <f t="shared" si="4"/>
        <v>700000</v>
      </c>
    </row>
    <row r="28" spans="1:9" s="394" customFormat="1" ht="24" customHeight="1" x14ac:dyDescent="0.2">
      <c r="A28" s="426"/>
      <c r="B28" s="410" t="s">
        <v>717</v>
      </c>
      <c r="C28" s="442"/>
      <c r="D28" s="442"/>
      <c r="E28" s="442"/>
      <c r="F28" s="281"/>
      <c r="G28" s="442">
        <v>700000</v>
      </c>
      <c r="H28" s="442"/>
      <c r="I28" s="411">
        <f t="shared" si="4"/>
        <v>700000</v>
      </c>
    </row>
    <row r="29" spans="1:9" s="394" customFormat="1" ht="45" customHeight="1" x14ac:dyDescent="0.2">
      <c r="A29" s="426"/>
      <c r="B29" s="403" t="s">
        <v>898</v>
      </c>
      <c r="C29" s="442"/>
      <c r="D29" s="442"/>
      <c r="E29" s="442"/>
      <c r="F29" s="281"/>
      <c r="G29" s="442">
        <f>G30</f>
        <v>5000000</v>
      </c>
      <c r="H29" s="442"/>
      <c r="I29" s="411">
        <f t="shared" si="4"/>
        <v>5000000</v>
      </c>
    </row>
    <row r="30" spans="1:9" s="394" customFormat="1" ht="24" customHeight="1" x14ac:dyDescent="0.2">
      <c r="A30" s="426"/>
      <c r="B30" s="410" t="s">
        <v>717</v>
      </c>
      <c r="C30" s="442"/>
      <c r="D30" s="442"/>
      <c r="E30" s="442"/>
      <c r="F30" s="281"/>
      <c r="G30" s="442">
        <v>5000000</v>
      </c>
      <c r="H30" s="442"/>
      <c r="I30" s="411">
        <f t="shared" si="4"/>
        <v>5000000</v>
      </c>
    </row>
    <row r="31" spans="1:9" s="389" customFormat="1" ht="60.75" customHeight="1" x14ac:dyDescent="0.2">
      <c r="A31" s="425" t="s">
        <v>741</v>
      </c>
      <c r="B31" s="404" t="s">
        <v>865</v>
      </c>
      <c r="C31" s="282">
        <f t="shared" ref="C31:H32" si="5">C32</f>
        <v>30000000</v>
      </c>
      <c r="D31" s="282">
        <f t="shared" si="5"/>
        <v>0</v>
      </c>
      <c r="E31" s="282">
        <f t="shared" si="5"/>
        <v>0</v>
      </c>
      <c r="F31" s="282">
        <f t="shared" si="0"/>
        <v>30000000</v>
      </c>
      <c r="G31" s="282">
        <f t="shared" si="5"/>
        <v>6436000</v>
      </c>
      <c r="H31" s="282">
        <f t="shared" si="5"/>
        <v>0</v>
      </c>
      <c r="I31" s="282">
        <f t="shared" si="4"/>
        <v>36436000</v>
      </c>
    </row>
    <row r="32" spans="1:9" s="389" customFormat="1" ht="26.25" customHeight="1" x14ac:dyDescent="0.2">
      <c r="A32" s="425"/>
      <c r="B32" s="402" t="s">
        <v>754</v>
      </c>
      <c r="C32" s="282">
        <f t="shared" si="5"/>
        <v>30000000</v>
      </c>
      <c r="D32" s="282">
        <f t="shared" si="5"/>
        <v>0</v>
      </c>
      <c r="E32" s="282">
        <f t="shared" si="5"/>
        <v>0</v>
      </c>
      <c r="F32" s="282">
        <f t="shared" si="0"/>
        <v>30000000</v>
      </c>
      <c r="G32" s="282">
        <f t="shared" si="5"/>
        <v>6436000</v>
      </c>
      <c r="H32" s="282">
        <f t="shared" si="5"/>
        <v>0</v>
      </c>
      <c r="I32" s="282">
        <f t="shared" si="4"/>
        <v>36436000</v>
      </c>
    </row>
    <row r="33" spans="1:9" s="389" customFormat="1" ht="60" customHeight="1" x14ac:dyDescent="0.2">
      <c r="A33" s="425"/>
      <c r="B33" s="403" t="s">
        <v>878</v>
      </c>
      <c r="C33" s="281">
        <f>C34+C35</f>
        <v>30000000</v>
      </c>
      <c r="D33" s="281">
        <f>D34+D35</f>
        <v>0</v>
      </c>
      <c r="E33" s="281">
        <f>E34+E35</f>
        <v>0</v>
      </c>
      <c r="F33" s="281">
        <f t="shared" si="0"/>
        <v>30000000</v>
      </c>
      <c r="G33" s="281">
        <f>G34+G35</f>
        <v>6436000</v>
      </c>
      <c r="H33" s="281">
        <f>H34+H35</f>
        <v>0</v>
      </c>
      <c r="I33" s="281">
        <f t="shared" si="4"/>
        <v>36436000</v>
      </c>
    </row>
    <row r="34" spans="1:9" s="389" customFormat="1" ht="21" customHeight="1" x14ac:dyDescent="0.2">
      <c r="A34" s="425"/>
      <c r="B34" s="410" t="s">
        <v>717</v>
      </c>
      <c r="C34" s="411">
        <f>46010000-16010000</f>
        <v>30000000</v>
      </c>
      <c r="D34" s="411"/>
      <c r="E34" s="411"/>
      <c r="F34" s="411">
        <f t="shared" si="0"/>
        <v>30000000</v>
      </c>
      <c r="G34" s="411">
        <v>6436000</v>
      </c>
      <c r="H34" s="411"/>
      <c r="I34" s="411">
        <f t="shared" si="4"/>
        <v>36436000</v>
      </c>
    </row>
    <row r="35" spans="1:9" s="389" customFormat="1" ht="23.25" hidden="1" customHeight="1" x14ac:dyDescent="0.2">
      <c r="A35" s="425"/>
      <c r="B35" s="410" t="s">
        <v>718</v>
      </c>
      <c r="C35" s="411"/>
      <c r="D35" s="411"/>
      <c r="E35" s="411"/>
      <c r="F35" s="281">
        <f t="shared" si="0"/>
        <v>0</v>
      </c>
      <c r="G35" s="411"/>
      <c r="H35" s="411"/>
      <c r="I35" s="281">
        <f t="shared" si="4"/>
        <v>0</v>
      </c>
    </row>
    <row r="36" spans="1:9" s="394" customFormat="1" ht="45.75" customHeight="1" x14ac:dyDescent="0.2">
      <c r="A36" s="424" t="s">
        <v>703</v>
      </c>
      <c r="B36" s="400" t="s">
        <v>702</v>
      </c>
      <c r="C36" s="401">
        <f t="shared" ref="C36:H36" si="6">C37+C117</f>
        <v>919747915</v>
      </c>
      <c r="D36" s="401">
        <f t="shared" si="6"/>
        <v>-99357821</v>
      </c>
      <c r="E36" s="401">
        <f t="shared" si="6"/>
        <v>0</v>
      </c>
      <c r="F36" s="401">
        <f t="shared" si="6"/>
        <v>820390094</v>
      </c>
      <c r="G36" s="401">
        <f t="shared" si="6"/>
        <v>195963727</v>
      </c>
      <c r="H36" s="401">
        <f t="shared" si="6"/>
        <v>0</v>
      </c>
      <c r="I36" s="401">
        <f t="shared" si="4"/>
        <v>1016353821</v>
      </c>
    </row>
    <row r="37" spans="1:9" s="389" customFormat="1" ht="43.5" customHeight="1" x14ac:dyDescent="0.2">
      <c r="A37" s="425" t="s">
        <v>704</v>
      </c>
      <c r="B37" s="404" t="s">
        <v>861</v>
      </c>
      <c r="C37" s="435">
        <f>C40+C75</f>
        <v>832499915</v>
      </c>
      <c r="D37" s="435">
        <f>D40+D75</f>
        <v>-89932661</v>
      </c>
      <c r="E37" s="435">
        <f>E40+E75</f>
        <v>0</v>
      </c>
      <c r="F37" s="282">
        <f t="shared" si="0"/>
        <v>742567254</v>
      </c>
      <c r="G37" s="435">
        <f>G40+G75</f>
        <v>273786567</v>
      </c>
      <c r="H37" s="435">
        <f>H40+H75</f>
        <v>0</v>
      </c>
      <c r="I37" s="282">
        <f t="shared" si="4"/>
        <v>1016353821</v>
      </c>
    </row>
    <row r="38" spans="1:9" s="394" customFormat="1" ht="26.25" customHeight="1" x14ac:dyDescent="0.2">
      <c r="A38" s="426"/>
      <c r="B38" s="410" t="s">
        <v>717</v>
      </c>
      <c r="C38" s="442"/>
      <c r="D38" s="442"/>
      <c r="E38" s="442"/>
      <c r="F38" s="442">
        <f>F42+F74+F77+F116</f>
        <v>742567254</v>
      </c>
      <c r="G38" s="442">
        <f>G42+G74+G77+G116</f>
        <v>318524</v>
      </c>
      <c r="H38" s="442"/>
      <c r="I38" s="411">
        <f t="shared" si="4"/>
        <v>742885778</v>
      </c>
    </row>
    <row r="39" spans="1:9" s="394" customFormat="1" ht="26.25" customHeight="1" x14ac:dyDescent="0.2">
      <c r="A39" s="426"/>
      <c r="B39" s="410" t="s">
        <v>718</v>
      </c>
      <c r="C39" s="442"/>
      <c r="D39" s="442"/>
      <c r="E39" s="442"/>
      <c r="F39" s="442">
        <f>F43+F78</f>
        <v>0</v>
      </c>
      <c r="G39" s="442">
        <f>G43+G78</f>
        <v>273468043</v>
      </c>
      <c r="H39" s="442"/>
      <c r="I39" s="411">
        <f t="shared" si="4"/>
        <v>273468043</v>
      </c>
    </row>
    <row r="40" spans="1:9" s="389" customFormat="1" ht="22.5" customHeight="1" x14ac:dyDescent="0.2">
      <c r="A40" s="425"/>
      <c r="B40" s="402" t="s">
        <v>754</v>
      </c>
      <c r="C40" s="435">
        <f t="shared" ref="C40:H40" si="7">C41+C73</f>
        <v>331084570</v>
      </c>
      <c r="D40" s="435">
        <f t="shared" si="7"/>
        <v>-36522339</v>
      </c>
      <c r="E40" s="435">
        <f t="shared" si="7"/>
        <v>0</v>
      </c>
      <c r="F40" s="435">
        <f t="shared" si="7"/>
        <v>294562231</v>
      </c>
      <c r="G40" s="435">
        <f t="shared" si="7"/>
        <v>35892750</v>
      </c>
      <c r="H40" s="435">
        <f t="shared" si="7"/>
        <v>0</v>
      </c>
      <c r="I40" s="282">
        <f t="shared" si="4"/>
        <v>330454981</v>
      </c>
    </row>
    <row r="41" spans="1:9" s="394" customFormat="1" ht="42" customHeight="1" x14ac:dyDescent="0.2">
      <c r="A41" s="426"/>
      <c r="B41" s="410" t="s">
        <v>815</v>
      </c>
      <c r="C41" s="442">
        <f>C42</f>
        <v>325084570</v>
      </c>
      <c r="D41" s="442">
        <f>D42</f>
        <v>-36522339</v>
      </c>
      <c r="E41" s="442">
        <f>E42</f>
        <v>0</v>
      </c>
      <c r="F41" s="411">
        <f t="shared" si="0"/>
        <v>288562231</v>
      </c>
      <c r="G41" s="442">
        <f>G42+G43</f>
        <v>39936150</v>
      </c>
      <c r="H41" s="442">
        <f>H42</f>
        <v>0</v>
      </c>
      <c r="I41" s="411">
        <f t="shared" si="4"/>
        <v>328498381</v>
      </c>
    </row>
    <row r="42" spans="1:9" s="394" customFormat="1" ht="23.25" customHeight="1" x14ac:dyDescent="0.2">
      <c r="A42" s="426"/>
      <c r="B42" s="410" t="s">
        <v>717</v>
      </c>
      <c r="C42" s="442">
        <f t="shared" ref="C42:H42" si="8">C45+C53+C56+C59+C62+C65+C68</f>
        <v>325084570</v>
      </c>
      <c r="D42" s="442">
        <f t="shared" si="8"/>
        <v>-36522339</v>
      </c>
      <c r="E42" s="442">
        <f t="shared" si="8"/>
        <v>0</v>
      </c>
      <c r="F42" s="442">
        <f t="shared" si="8"/>
        <v>288562231</v>
      </c>
      <c r="G42" s="442">
        <f t="shared" si="8"/>
        <v>-31737316</v>
      </c>
      <c r="H42" s="442">
        <f t="shared" si="8"/>
        <v>0</v>
      </c>
      <c r="I42" s="411">
        <f t="shared" si="4"/>
        <v>256824915</v>
      </c>
    </row>
    <row r="43" spans="1:9" s="394" customFormat="1" ht="23.25" customHeight="1" x14ac:dyDescent="0.2">
      <c r="A43" s="426"/>
      <c r="B43" s="410" t="s">
        <v>718</v>
      </c>
      <c r="C43" s="442"/>
      <c r="D43" s="442"/>
      <c r="E43" s="442"/>
      <c r="F43" s="442">
        <f>F54+F57+F60+F63+F66</f>
        <v>0</v>
      </c>
      <c r="G43" s="442">
        <f>G54+G57+G60+G63+G66</f>
        <v>71673466</v>
      </c>
      <c r="H43" s="442"/>
      <c r="I43" s="411">
        <f t="shared" si="4"/>
        <v>71673466</v>
      </c>
    </row>
    <row r="44" spans="1:9" s="389" customFormat="1" ht="42" customHeight="1" x14ac:dyDescent="0.2">
      <c r="A44" s="396"/>
      <c r="B44" s="403" t="s">
        <v>907</v>
      </c>
      <c r="C44" s="444">
        <f>C45</f>
        <v>500000</v>
      </c>
      <c r="D44" s="444">
        <f>D45</f>
        <v>-478093</v>
      </c>
      <c r="E44" s="444">
        <f>E45</f>
        <v>0</v>
      </c>
      <c r="F44" s="281">
        <f t="shared" si="0"/>
        <v>21907</v>
      </c>
      <c r="G44" s="444">
        <f>G45</f>
        <v>-21907</v>
      </c>
      <c r="H44" s="444">
        <f>H45</f>
        <v>0</v>
      </c>
      <c r="I44" s="281">
        <f t="shared" si="4"/>
        <v>0</v>
      </c>
    </row>
    <row r="45" spans="1:9" s="394" customFormat="1" ht="20.25" customHeight="1" x14ac:dyDescent="0.2">
      <c r="A45" s="426"/>
      <c r="B45" s="410" t="s">
        <v>717</v>
      </c>
      <c r="C45" s="441">
        <v>500000</v>
      </c>
      <c r="D45" s="441">
        <v>-478093</v>
      </c>
      <c r="E45" s="441"/>
      <c r="F45" s="411">
        <f t="shared" si="0"/>
        <v>21907</v>
      </c>
      <c r="G45" s="441">
        <v>-21907</v>
      </c>
      <c r="H45" s="441"/>
      <c r="I45" s="411">
        <f t="shared" si="4"/>
        <v>0</v>
      </c>
    </row>
    <row r="46" spans="1:9" s="394" customFormat="1" ht="56.25" hidden="1" customHeight="1" x14ac:dyDescent="0.2">
      <c r="A46" s="426"/>
      <c r="B46" s="403" t="s">
        <v>750</v>
      </c>
      <c r="C46" s="281"/>
      <c r="D46" s="281"/>
      <c r="E46" s="281"/>
      <c r="F46" s="281">
        <f t="shared" si="0"/>
        <v>0</v>
      </c>
      <c r="G46" s="281"/>
      <c r="H46" s="281"/>
      <c r="I46" s="281">
        <f t="shared" si="4"/>
        <v>0</v>
      </c>
    </row>
    <row r="47" spans="1:9" s="394" customFormat="1" ht="23.25" hidden="1" customHeight="1" x14ac:dyDescent="0.2">
      <c r="A47" s="426"/>
      <c r="B47" s="410" t="s">
        <v>717</v>
      </c>
      <c r="C47" s="411"/>
      <c r="D47" s="411"/>
      <c r="E47" s="411"/>
      <c r="F47" s="281">
        <f t="shared" si="0"/>
        <v>0</v>
      </c>
      <c r="G47" s="411"/>
      <c r="H47" s="411"/>
      <c r="I47" s="281">
        <f t="shared" si="4"/>
        <v>0</v>
      </c>
    </row>
    <row r="48" spans="1:9" s="394" customFormat="1" ht="21" hidden="1" customHeight="1" x14ac:dyDescent="0.2">
      <c r="A48" s="426"/>
      <c r="B48" s="410" t="s">
        <v>718</v>
      </c>
      <c r="C48" s="442"/>
      <c r="D48" s="442"/>
      <c r="E48" s="442"/>
      <c r="F48" s="281">
        <f t="shared" si="0"/>
        <v>0</v>
      </c>
      <c r="G48" s="442"/>
      <c r="H48" s="442"/>
      <c r="I48" s="281">
        <f t="shared" si="4"/>
        <v>0</v>
      </c>
    </row>
    <row r="49" spans="1:9" s="394" customFormat="1" ht="75" hidden="1" customHeight="1" x14ac:dyDescent="0.2">
      <c r="A49" s="426"/>
      <c r="B49" s="403" t="s">
        <v>739</v>
      </c>
      <c r="C49" s="281"/>
      <c r="D49" s="281"/>
      <c r="E49" s="281"/>
      <c r="F49" s="281">
        <f t="shared" si="0"/>
        <v>0</v>
      </c>
      <c r="G49" s="281"/>
      <c r="H49" s="281"/>
      <c r="I49" s="281">
        <f t="shared" si="4"/>
        <v>0</v>
      </c>
    </row>
    <row r="50" spans="1:9" s="394" customFormat="1" ht="18.75" hidden="1" customHeight="1" x14ac:dyDescent="0.2">
      <c r="A50" s="426"/>
      <c r="B50" s="410" t="s">
        <v>717</v>
      </c>
      <c r="C50" s="442"/>
      <c r="D50" s="442"/>
      <c r="E50" s="442"/>
      <c r="F50" s="281">
        <f t="shared" si="0"/>
        <v>0</v>
      </c>
      <c r="G50" s="442"/>
      <c r="H50" s="442"/>
      <c r="I50" s="281">
        <f t="shared" si="4"/>
        <v>0</v>
      </c>
    </row>
    <row r="51" spans="1:9" s="394" customFormat="1" ht="20.25" hidden="1" customHeight="1" x14ac:dyDescent="0.2">
      <c r="A51" s="426"/>
      <c r="B51" s="410" t="s">
        <v>718</v>
      </c>
      <c r="C51" s="442">
        <v>0</v>
      </c>
      <c r="D51" s="442">
        <v>0</v>
      </c>
      <c r="E51" s="442">
        <v>0</v>
      </c>
      <c r="F51" s="281">
        <f t="shared" si="0"/>
        <v>0</v>
      </c>
      <c r="G51" s="442"/>
      <c r="H51" s="442">
        <v>0</v>
      </c>
      <c r="I51" s="281">
        <f t="shared" si="4"/>
        <v>0</v>
      </c>
    </row>
    <row r="52" spans="1:9" s="394" customFormat="1" ht="57.75" customHeight="1" x14ac:dyDescent="0.2">
      <c r="A52" s="426"/>
      <c r="B52" s="403" t="s">
        <v>908</v>
      </c>
      <c r="C52" s="281">
        <f>C53+C54</f>
        <v>64721487</v>
      </c>
      <c r="D52" s="281">
        <f>D53+D54</f>
        <v>-6991683</v>
      </c>
      <c r="E52" s="281">
        <f>E53+E54</f>
        <v>0</v>
      </c>
      <c r="F52" s="281">
        <f t="shared" si="0"/>
        <v>57729804</v>
      </c>
      <c r="G52" s="281">
        <f>G53+G54</f>
        <v>21694360</v>
      </c>
      <c r="H52" s="281">
        <f>H53+H54</f>
        <v>0</v>
      </c>
      <c r="I52" s="281">
        <f t="shared" si="4"/>
        <v>79424164</v>
      </c>
    </row>
    <row r="53" spans="1:9" s="394" customFormat="1" hidden="1" x14ac:dyDescent="0.2">
      <c r="A53" s="426"/>
      <c r="B53" s="410" t="s">
        <v>717</v>
      </c>
      <c r="C53" s="442">
        <v>64721487</v>
      </c>
      <c r="D53" s="442">
        <v>-6991683</v>
      </c>
      <c r="E53" s="442"/>
      <c r="F53" s="411">
        <f t="shared" si="0"/>
        <v>57729804</v>
      </c>
      <c r="G53" s="442"/>
      <c r="H53" s="442"/>
      <c r="I53" s="411">
        <f t="shared" si="4"/>
        <v>57729804</v>
      </c>
    </row>
    <row r="54" spans="1:9" s="394" customFormat="1" ht="25.5" customHeight="1" x14ac:dyDescent="0.2">
      <c r="A54" s="426"/>
      <c r="B54" s="410" t="s">
        <v>718</v>
      </c>
      <c r="C54" s="442">
        <v>0</v>
      </c>
      <c r="D54" s="442">
        <v>0</v>
      </c>
      <c r="E54" s="442">
        <v>0</v>
      </c>
      <c r="F54" s="281">
        <f t="shared" si="0"/>
        <v>0</v>
      </c>
      <c r="G54" s="442">
        <v>21694360</v>
      </c>
      <c r="H54" s="442">
        <v>0</v>
      </c>
      <c r="I54" s="281">
        <f t="shared" si="4"/>
        <v>21694360</v>
      </c>
    </row>
    <row r="55" spans="1:9" s="394" customFormat="1" ht="45" customHeight="1" x14ac:dyDescent="0.2">
      <c r="A55" s="426"/>
      <c r="B55" s="403" t="s">
        <v>909</v>
      </c>
      <c r="C55" s="281">
        <f>C56+C57</f>
        <v>63412740</v>
      </c>
      <c r="D55" s="281">
        <f>D56+D57</f>
        <v>-6850303</v>
      </c>
      <c r="E55" s="281">
        <f>E56+E57</f>
        <v>0</v>
      </c>
      <c r="F55" s="281">
        <f t="shared" si="0"/>
        <v>56562437</v>
      </c>
      <c r="G55" s="281">
        <f>G56+G57</f>
        <v>11113040</v>
      </c>
      <c r="H55" s="281">
        <f>H56+H57</f>
        <v>0</v>
      </c>
      <c r="I55" s="281">
        <f t="shared" si="4"/>
        <v>67675477</v>
      </c>
    </row>
    <row r="56" spans="1:9" s="394" customFormat="1" ht="22.5" hidden="1" customHeight="1" x14ac:dyDescent="0.2">
      <c r="A56" s="426"/>
      <c r="B56" s="410" t="s">
        <v>717</v>
      </c>
      <c r="C56" s="442">
        <v>63412740</v>
      </c>
      <c r="D56" s="442">
        <v>-6850303</v>
      </c>
      <c r="E56" s="442"/>
      <c r="F56" s="411">
        <f t="shared" si="0"/>
        <v>56562437</v>
      </c>
      <c r="G56" s="442"/>
      <c r="H56" s="442"/>
      <c r="I56" s="411">
        <f t="shared" si="4"/>
        <v>56562437</v>
      </c>
    </row>
    <row r="57" spans="1:9" s="394" customFormat="1" ht="18.75" customHeight="1" x14ac:dyDescent="0.2">
      <c r="A57" s="426"/>
      <c r="B57" s="410" t="s">
        <v>718</v>
      </c>
      <c r="C57" s="442">
        <v>0</v>
      </c>
      <c r="D57" s="442">
        <v>0</v>
      </c>
      <c r="E57" s="442">
        <v>0</v>
      </c>
      <c r="F57" s="281">
        <f t="shared" si="0"/>
        <v>0</v>
      </c>
      <c r="G57" s="442">
        <v>11113040</v>
      </c>
      <c r="H57" s="442">
        <v>0</v>
      </c>
      <c r="I57" s="281">
        <f t="shared" si="4"/>
        <v>11113040</v>
      </c>
    </row>
    <row r="58" spans="1:9" s="394" customFormat="1" ht="57.75" customHeight="1" x14ac:dyDescent="0.2">
      <c r="A58" s="426"/>
      <c r="B58" s="403" t="s">
        <v>751</v>
      </c>
      <c r="C58" s="281">
        <f>C59+C60</f>
        <v>63827400</v>
      </c>
      <c r="D58" s="281">
        <f>D59+D60</f>
        <v>-6895097</v>
      </c>
      <c r="E58" s="281">
        <f>E59+E60</f>
        <v>0</v>
      </c>
      <c r="F58" s="281">
        <f t="shared" si="0"/>
        <v>56932303</v>
      </c>
      <c r="G58" s="281">
        <f>G59+G60</f>
        <v>20668222</v>
      </c>
      <c r="H58" s="281">
        <f>H59+H60</f>
        <v>0</v>
      </c>
      <c r="I58" s="281">
        <f t="shared" si="4"/>
        <v>77600525</v>
      </c>
    </row>
    <row r="59" spans="1:9" s="394" customFormat="1" x14ac:dyDescent="0.2">
      <c r="A59" s="426"/>
      <c r="B59" s="410" t="s">
        <v>717</v>
      </c>
      <c r="C59" s="442">
        <v>63827400</v>
      </c>
      <c r="D59" s="442">
        <v>-6895097</v>
      </c>
      <c r="E59" s="442"/>
      <c r="F59" s="411">
        <f t="shared" si="0"/>
        <v>56932303</v>
      </c>
      <c r="G59" s="442">
        <v>-1149638</v>
      </c>
      <c r="H59" s="442"/>
      <c r="I59" s="411">
        <f t="shared" si="4"/>
        <v>55782665</v>
      </c>
    </row>
    <row r="60" spans="1:9" s="394" customFormat="1" ht="23.25" customHeight="1" x14ac:dyDescent="0.2">
      <c r="A60" s="426"/>
      <c r="B60" s="410" t="s">
        <v>718</v>
      </c>
      <c r="C60" s="442">
        <v>0</v>
      </c>
      <c r="D60" s="442">
        <v>0</v>
      </c>
      <c r="E60" s="442">
        <v>0</v>
      </c>
      <c r="F60" s="281">
        <f t="shared" si="0"/>
        <v>0</v>
      </c>
      <c r="G60" s="442">
        <v>21817860</v>
      </c>
      <c r="H60" s="442">
        <v>0</v>
      </c>
      <c r="I60" s="281">
        <f t="shared" si="4"/>
        <v>21817860</v>
      </c>
    </row>
    <row r="61" spans="1:9" s="394" customFormat="1" ht="37.5" x14ac:dyDescent="0.2">
      <c r="A61" s="426"/>
      <c r="B61" s="403" t="s">
        <v>749</v>
      </c>
      <c r="C61" s="281">
        <f>C62+C63</f>
        <v>44361665</v>
      </c>
      <c r="D61" s="281">
        <f>D62+D63</f>
        <v>-4792268</v>
      </c>
      <c r="E61" s="281">
        <f>E62+E63</f>
        <v>0</v>
      </c>
      <c r="F61" s="281">
        <f t="shared" si="0"/>
        <v>39569397</v>
      </c>
      <c r="G61" s="281">
        <f>G62+G63</f>
        <v>14919500</v>
      </c>
      <c r="H61" s="281">
        <f>H62+H63</f>
        <v>0</v>
      </c>
      <c r="I61" s="281">
        <f t="shared" si="4"/>
        <v>54488897</v>
      </c>
    </row>
    <row r="62" spans="1:9" s="394" customFormat="1" hidden="1" x14ac:dyDescent="0.2">
      <c r="A62" s="426"/>
      <c r="B62" s="410" t="s">
        <v>717</v>
      </c>
      <c r="C62" s="442">
        <v>44361665</v>
      </c>
      <c r="D62" s="442">
        <v>-4792268</v>
      </c>
      <c r="E62" s="442"/>
      <c r="F62" s="411">
        <f t="shared" si="0"/>
        <v>39569397</v>
      </c>
      <c r="G62" s="442"/>
      <c r="H62" s="442"/>
      <c r="I62" s="411">
        <f t="shared" si="4"/>
        <v>39569397</v>
      </c>
    </row>
    <row r="63" spans="1:9" s="394" customFormat="1" ht="18.75" customHeight="1" x14ac:dyDescent="0.2">
      <c r="A63" s="426"/>
      <c r="B63" s="410" t="s">
        <v>718</v>
      </c>
      <c r="C63" s="442">
        <v>0</v>
      </c>
      <c r="D63" s="442">
        <v>0</v>
      </c>
      <c r="E63" s="442">
        <v>0</v>
      </c>
      <c r="F63" s="281">
        <f t="shared" si="0"/>
        <v>0</v>
      </c>
      <c r="G63" s="442">
        <v>14919500</v>
      </c>
      <c r="H63" s="442">
        <v>0</v>
      </c>
      <c r="I63" s="281">
        <f t="shared" si="4"/>
        <v>14919500</v>
      </c>
    </row>
    <row r="64" spans="1:9" s="394" customFormat="1" ht="42" customHeight="1" x14ac:dyDescent="0.2">
      <c r="A64" s="426"/>
      <c r="B64" s="403" t="s">
        <v>910</v>
      </c>
      <c r="C64" s="281">
        <f>C65+C66</f>
        <v>52894678</v>
      </c>
      <c r="D64" s="281">
        <f>D65+D66</f>
        <v>-5714066</v>
      </c>
      <c r="E64" s="281">
        <f>E65+E66</f>
        <v>0</v>
      </c>
      <c r="F64" s="281">
        <f t="shared" si="0"/>
        <v>47180612</v>
      </c>
      <c r="G64" s="281">
        <f>G65+G66</f>
        <v>2128706</v>
      </c>
      <c r="H64" s="281">
        <f>H65+H66</f>
        <v>0</v>
      </c>
      <c r="I64" s="281">
        <f t="shared" si="4"/>
        <v>49309318</v>
      </c>
    </row>
    <row r="65" spans="1:9" s="394" customFormat="1" ht="21" hidden="1" customHeight="1" x14ac:dyDescent="0.2">
      <c r="A65" s="426"/>
      <c r="B65" s="410" t="s">
        <v>717</v>
      </c>
      <c r="C65" s="442">
        <v>52894678</v>
      </c>
      <c r="D65" s="442">
        <v>-5714066</v>
      </c>
      <c r="E65" s="442"/>
      <c r="F65" s="411">
        <f t="shared" si="0"/>
        <v>47180612</v>
      </c>
      <c r="G65" s="442"/>
      <c r="H65" s="442"/>
      <c r="I65" s="411">
        <f t="shared" si="4"/>
        <v>47180612</v>
      </c>
    </row>
    <row r="66" spans="1:9" s="394" customFormat="1" ht="21" customHeight="1" x14ac:dyDescent="0.2">
      <c r="A66" s="426"/>
      <c r="B66" s="410" t="s">
        <v>718</v>
      </c>
      <c r="C66" s="442">
        <v>0</v>
      </c>
      <c r="D66" s="442">
        <v>0</v>
      </c>
      <c r="E66" s="442">
        <v>0</v>
      </c>
      <c r="F66" s="281">
        <f t="shared" si="0"/>
        <v>0</v>
      </c>
      <c r="G66" s="442">
        <v>2128706</v>
      </c>
      <c r="H66" s="442">
        <v>0</v>
      </c>
      <c r="I66" s="281">
        <f t="shared" si="4"/>
        <v>2128706</v>
      </c>
    </row>
    <row r="67" spans="1:9" s="394" customFormat="1" ht="59.25" customHeight="1" x14ac:dyDescent="0.2">
      <c r="A67" s="426"/>
      <c r="B67" s="403" t="s">
        <v>911</v>
      </c>
      <c r="C67" s="281">
        <f>C68+C69</f>
        <v>35366600</v>
      </c>
      <c r="D67" s="281">
        <f>D68+D69</f>
        <v>-4800829</v>
      </c>
      <c r="E67" s="281">
        <f>E68+E69</f>
        <v>0</v>
      </c>
      <c r="F67" s="281">
        <f t="shared" si="0"/>
        <v>30565771</v>
      </c>
      <c r="G67" s="281">
        <f>G68+G69</f>
        <v>-30565771</v>
      </c>
      <c r="H67" s="281">
        <f>H68+H69</f>
        <v>0</v>
      </c>
      <c r="I67" s="281">
        <f t="shared" si="4"/>
        <v>0</v>
      </c>
    </row>
    <row r="68" spans="1:9" s="394" customFormat="1" ht="21" customHeight="1" x14ac:dyDescent="0.2">
      <c r="A68" s="426"/>
      <c r="B68" s="410" t="s">
        <v>717</v>
      </c>
      <c r="C68" s="442">
        <v>35366600</v>
      </c>
      <c r="D68" s="442">
        <v>-4800829</v>
      </c>
      <c r="E68" s="442"/>
      <c r="F68" s="411">
        <f t="shared" si="0"/>
        <v>30565771</v>
      </c>
      <c r="G68" s="442">
        <v>-30565771</v>
      </c>
      <c r="H68" s="442"/>
      <c r="I68" s="411">
        <f t="shared" si="4"/>
        <v>0</v>
      </c>
    </row>
    <row r="69" spans="1:9" s="394" customFormat="1" ht="21" hidden="1" customHeight="1" x14ac:dyDescent="0.2">
      <c r="A69" s="426"/>
      <c r="B69" s="410" t="s">
        <v>718</v>
      </c>
      <c r="C69" s="442">
        <v>0</v>
      </c>
      <c r="D69" s="442">
        <v>0</v>
      </c>
      <c r="E69" s="442">
        <v>0</v>
      </c>
      <c r="F69" s="281">
        <f t="shared" si="0"/>
        <v>0</v>
      </c>
      <c r="G69" s="442">
        <v>0</v>
      </c>
      <c r="H69" s="442">
        <v>0</v>
      </c>
      <c r="I69" s="281">
        <f t="shared" si="4"/>
        <v>0</v>
      </c>
    </row>
    <row r="70" spans="1:9" s="394" customFormat="1" ht="42.75" hidden="1" customHeight="1" x14ac:dyDescent="0.2">
      <c r="A70" s="426"/>
      <c r="B70" s="403" t="s">
        <v>759</v>
      </c>
      <c r="C70" s="281">
        <f>C71+C72</f>
        <v>0</v>
      </c>
      <c r="D70" s="281">
        <f>D71+D72</f>
        <v>0</v>
      </c>
      <c r="E70" s="281">
        <f>E71+E72</f>
        <v>0</v>
      </c>
      <c r="F70" s="281">
        <f t="shared" si="0"/>
        <v>0</v>
      </c>
      <c r="G70" s="281">
        <f>G71+G72</f>
        <v>0</v>
      </c>
      <c r="H70" s="281">
        <f>H71+H72</f>
        <v>0</v>
      </c>
      <c r="I70" s="281">
        <f t="shared" si="4"/>
        <v>0</v>
      </c>
    </row>
    <row r="71" spans="1:9" s="394" customFormat="1" ht="21" hidden="1" customHeight="1" x14ac:dyDescent="0.2">
      <c r="A71" s="426"/>
      <c r="B71" s="410" t="s">
        <v>717</v>
      </c>
      <c r="C71" s="442"/>
      <c r="D71" s="442"/>
      <c r="E71" s="442"/>
      <c r="F71" s="281">
        <f t="shared" si="0"/>
        <v>0</v>
      </c>
      <c r="G71" s="442"/>
      <c r="H71" s="442"/>
      <c r="I71" s="281">
        <f t="shared" si="4"/>
        <v>0</v>
      </c>
    </row>
    <row r="72" spans="1:9" s="394" customFormat="1" ht="21" hidden="1" customHeight="1" x14ac:dyDescent="0.2">
      <c r="A72" s="426"/>
      <c r="B72" s="410" t="s">
        <v>718</v>
      </c>
      <c r="C72" s="442">
        <v>0</v>
      </c>
      <c r="D72" s="442">
        <v>0</v>
      </c>
      <c r="E72" s="442">
        <v>0</v>
      </c>
      <c r="F72" s="281">
        <f t="shared" si="0"/>
        <v>0</v>
      </c>
      <c r="G72" s="442">
        <v>0</v>
      </c>
      <c r="H72" s="442">
        <v>0</v>
      </c>
      <c r="I72" s="281">
        <f t="shared" si="4"/>
        <v>0</v>
      </c>
    </row>
    <row r="73" spans="1:9" s="394" customFormat="1" ht="60.75" customHeight="1" x14ac:dyDescent="0.2">
      <c r="A73" s="426"/>
      <c r="B73" s="410" t="s">
        <v>782</v>
      </c>
      <c r="C73" s="411">
        <f>C74</f>
        <v>6000000</v>
      </c>
      <c r="D73" s="411">
        <f>D74</f>
        <v>0</v>
      </c>
      <c r="E73" s="411">
        <f>E74</f>
        <v>0</v>
      </c>
      <c r="F73" s="411">
        <f t="shared" si="0"/>
        <v>6000000</v>
      </c>
      <c r="G73" s="411">
        <f>G74</f>
        <v>-4043400</v>
      </c>
      <c r="H73" s="411">
        <f>H74</f>
        <v>0</v>
      </c>
      <c r="I73" s="411">
        <f t="shared" si="4"/>
        <v>1956600</v>
      </c>
    </row>
    <row r="74" spans="1:9" s="394" customFormat="1" ht="21" customHeight="1" x14ac:dyDescent="0.2">
      <c r="A74" s="426"/>
      <c r="B74" s="410" t="s">
        <v>717</v>
      </c>
      <c r="C74" s="411">
        <v>6000000</v>
      </c>
      <c r="D74" s="411">
        <v>0</v>
      </c>
      <c r="E74" s="411"/>
      <c r="F74" s="411">
        <f t="shared" si="0"/>
        <v>6000000</v>
      </c>
      <c r="G74" s="411">
        <f>-6000000+1956600</f>
        <v>-4043400</v>
      </c>
      <c r="H74" s="411"/>
      <c r="I74" s="411">
        <f t="shared" si="4"/>
        <v>1956600</v>
      </c>
    </row>
    <row r="75" spans="1:9" s="394" customFormat="1" ht="26.25" customHeight="1" x14ac:dyDescent="0.2">
      <c r="A75" s="426"/>
      <c r="B75" s="402" t="s">
        <v>760</v>
      </c>
      <c r="C75" s="435">
        <f t="shared" ref="C75:H75" si="9">C76+C115</f>
        <v>501415345</v>
      </c>
      <c r="D75" s="435">
        <f t="shared" si="9"/>
        <v>-53410322</v>
      </c>
      <c r="E75" s="435">
        <f t="shared" si="9"/>
        <v>0</v>
      </c>
      <c r="F75" s="435">
        <f t="shared" si="9"/>
        <v>448005023</v>
      </c>
      <c r="G75" s="435">
        <f t="shared" si="9"/>
        <v>237893817</v>
      </c>
      <c r="H75" s="435">
        <f t="shared" si="9"/>
        <v>0</v>
      </c>
      <c r="I75" s="282">
        <f t="shared" si="4"/>
        <v>685898840</v>
      </c>
    </row>
    <row r="76" spans="1:9" s="394" customFormat="1" ht="61.5" customHeight="1" x14ac:dyDescent="0.2">
      <c r="A76" s="426"/>
      <c r="B76" s="410" t="s">
        <v>809</v>
      </c>
      <c r="C76" s="442">
        <f>C79+C98+C109</f>
        <v>494415345</v>
      </c>
      <c r="D76" s="442">
        <f>D79+D98+D109</f>
        <v>-53410322</v>
      </c>
      <c r="E76" s="442">
        <f>E79+E98+E109</f>
        <v>0</v>
      </c>
      <c r="F76" s="442">
        <f>F79+F98+F105+F109</f>
        <v>441005023</v>
      </c>
      <c r="G76" s="442">
        <f>G77+G78</f>
        <v>242263293</v>
      </c>
      <c r="H76" s="442">
        <f>H79+H98+H105+H109</f>
        <v>0</v>
      </c>
      <c r="I76" s="411">
        <f t="shared" si="4"/>
        <v>683268316</v>
      </c>
    </row>
    <row r="77" spans="1:9" s="394" customFormat="1" ht="24.75" customHeight="1" x14ac:dyDescent="0.2">
      <c r="A77" s="426"/>
      <c r="B77" s="410" t="s">
        <v>717</v>
      </c>
      <c r="C77" s="442"/>
      <c r="D77" s="442"/>
      <c r="E77" s="442"/>
      <c r="F77" s="442">
        <f>F81+F84+F87+F90+F93+F96+F100+F103+F107+F111</f>
        <v>441005023</v>
      </c>
      <c r="G77" s="442">
        <f>G81+G84+G87+G90+G93+G96+G100+G103+G107+G111</f>
        <v>40468716</v>
      </c>
      <c r="H77" s="442"/>
      <c r="I77" s="411">
        <f t="shared" si="4"/>
        <v>481473739</v>
      </c>
    </row>
    <row r="78" spans="1:9" s="394" customFormat="1" ht="27.75" customHeight="1" x14ac:dyDescent="0.2">
      <c r="A78" s="426"/>
      <c r="B78" s="410" t="s">
        <v>718</v>
      </c>
      <c r="C78" s="442"/>
      <c r="D78" s="442"/>
      <c r="E78" s="442"/>
      <c r="F78" s="442">
        <f>F82++F85+F88+F91+F94+F97+F101+F104+F108+F112</f>
        <v>0</v>
      </c>
      <c r="G78" s="442">
        <f>G82++G85+G88+G91+G94+G97+G101+G104+G108+G112</f>
        <v>201794577</v>
      </c>
      <c r="H78" s="442"/>
      <c r="I78" s="411">
        <f t="shared" si="4"/>
        <v>201794577</v>
      </c>
    </row>
    <row r="79" spans="1:9" s="394" customFormat="1" ht="23.25" customHeight="1" x14ac:dyDescent="0.2">
      <c r="A79" s="426"/>
      <c r="B79" s="416" t="s">
        <v>682</v>
      </c>
      <c r="C79" s="282">
        <f t="shared" ref="C79:F79" si="10">C80+C83+C86+C89+C92+C95</f>
        <v>427939329</v>
      </c>
      <c r="D79" s="282">
        <f t="shared" si="10"/>
        <v>-46229102</v>
      </c>
      <c r="E79" s="282">
        <f t="shared" si="10"/>
        <v>0</v>
      </c>
      <c r="F79" s="282">
        <f t="shared" si="10"/>
        <v>381710227</v>
      </c>
      <c r="G79" s="282">
        <f>G80+G83+G86+G89+G92+G95</f>
        <v>156570996</v>
      </c>
      <c r="H79" s="282">
        <f>H80+H83+H86+H89+H92+H95</f>
        <v>0</v>
      </c>
      <c r="I79" s="282">
        <f t="shared" si="4"/>
        <v>538281223</v>
      </c>
    </row>
    <row r="80" spans="1:9" s="394" customFormat="1" ht="75.75" customHeight="1" x14ac:dyDescent="0.2">
      <c r="A80" s="426"/>
      <c r="B80" s="403" t="s">
        <v>920</v>
      </c>
      <c r="C80" s="281">
        <f>C81+C82</f>
        <v>98502678</v>
      </c>
      <c r="D80" s="281">
        <f>D81+D82</f>
        <v>-10640971</v>
      </c>
      <c r="E80" s="281">
        <f>E81+E82</f>
        <v>0</v>
      </c>
      <c r="F80" s="281">
        <f t="shared" si="0"/>
        <v>87861707</v>
      </c>
      <c r="G80" s="281">
        <f>G81+G82</f>
        <v>37615790</v>
      </c>
      <c r="H80" s="281">
        <f>H81+H82</f>
        <v>0</v>
      </c>
      <c r="I80" s="281">
        <f t="shared" si="4"/>
        <v>125477497</v>
      </c>
    </row>
    <row r="81" spans="1:9" s="394" customFormat="1" ht="23.25" hidden="1" customHeight="1" x14ac:dyDescent="0.2">
      <c r="A81" s="426"/>
      <c r="B81" s="410" t="s">
        <v>717</v>
      </c>
      <c r="C81" s="411">
        <v>98502678</v>
      </c>
      <c r="D81" s="411">
        <v>-10640971</v>
      </c>
      <c r="E81" s="411"/>
      <c r="F81" s="411">
        <f t="shared" si="0"/>
        <v>87861707</v>
      </c>
      <c r="G81" s="411"/>
      <c r="H81" s="411"/>
      <c r="I81" s="411">
        <f t="shared" si="4"/>
        <v>87861707</v>
      </c>
    </row>
    <row r="82" spans="1:9" s="394" customFormat="1" ht="23.25" customHeight="1" x14ac:dyDescent="0.2">
      <c r="A82" s="426"/>
      <c r="B82" s="410" t="s">
        <v>718</v>
      </c>
      <c r="C82" s="411">
        <v>0</v>
      </c>
      <c r="D82" s="411">
        <v>0</v>
      </c>
      <c r="E82" s="411">
        <v>0</v>
      </c>
      <c r="F82" s="281">
        <f t="shared" si="0"/>
        <v>0</v>
      </c>
      <c r="G82" s="411">
        <v>37615790</v>
      </c>
      <c r="H82" s="411">
        <v>0</v>
      </c>
      <c r="I82" s="281">
        <f t="shared" si="4"/>
        <v>37615790</v>
      </c>
    </row>
    <row r="83" spans="1:9" s="394" customFormat="1" ht="75.75" customHeight="1" x14ac:dyDescent="0.2">
      <c r="A83" s="426"/>
      <c r="B83" s="403" t="s">
        <v>919</v>
      </c>
      <c r="C83" s="281">
        <f>C84+C85</f>
        <v>51916503</v>
      </c>
      <c r="D83" s="281">
        <f>D84+D85</f>
        <v>-5608396</v>
      </c>
      <c r="E83" s="281">
        <f>E84+E85</f>
        <v>0</v>
      </c>
      <c r="F83" s="281">
        <f t="shared" si="0"/>
        <v>46308107</v>
      </c>
      <c r="G83" s="281">
        <f>G84+G85</f>
        <v>14248510</v>
      </c>
      <c r="H83" s="281">
        <f>H84+H85</f>
        <v>0</v>
      </c>
      <c r="I83" s="281">
        <f t="shared" si="4"/>
        <v>60556617</v>
      </c>
    </row>
    <row r="84" spans="1:9" s="394" customFormat="1" ht="23.25" hidden="1" customHeight="1" x14ac:dyDescent="0.2">
      <c r="A84" s="426"/>
      <c r="B84" s="410" t="s">
        <v>717</v>
      </c>
      <c r="C84" s="411">
        <v>51916503</v>
      </c>
      <c r="D84" s="411">
        <v>-5608396</v>
      </c>
      <c r="E84" s="411"/>
      <c r="F84" s="411">
        <f t="shared" si="0"/>
        <v>46308107</v>
      </c>
      <c r="G84" s="411"/>
      <c r="H84" s="411"/>
      <c r="I84" s="411">
        <f t="shared" si="4"/>
        <v>46308107</v>
      </c>
    </row>
    <row r="85" spans="1:9" s="394" customFormat="1" ht="23.25" customHeight="1" x14ac:dyDescent="0.2">
      <c r="A85" s="426"/>
      <c r="B85" s="410" t="s">
        <v>718</v>
      </c>
      <c r="C85" s="411">
        <v>0</v>
      </c>
      <c r="D85" s="411">
        <v>0</v>
      </c>
      <c r="E85" s="411">
        <v>0</v>
      </c>
      <c r="F85" s="281">
        <f t="shared" si="0"/>
        <v>0</v>
      </c>
      <c r="G85" s="411">
        <v>14248510</v>
      </c>
      <c r="H85" s="411"/>
      <c r="I85" s="281">
        <f t="shared" si="4"/>
        <v>14248510</v>
      </c>
    </row>
    <row r="86" spans="1:9" s="394" customFormat="1" ht="57.75" customHeight="1" x14ac:dyDescent="0.2">
      <c r="A86" s="426"/>
      <c r="B86" s="403" t="s">
        <v>912</v>
      </c>
      <c r="C86" s="281">
        <f>C87+C88</f>
        <v>64300486</v>
      </c>
      <c r="D86" s="281">
        <f>D87+D88</f>
        <v>-6946204</v>
      </c>
      <c r="E86" s="281">
        <f>E87+E88</f>
        <v>0</v>
      </c>
      <c r="F86" s="281">
        <f t="shared" si="0"/>
        <v>57354282</v>
      </c>
      <c r="G86" s="281">
        <f>G87+G88</f>
        <v>32581000</v>
      </c>
      <c r="H86" s="281">
        <f>H87+H88</f>
        <v>0</v>
      </c>
      <c r="I86" s="281">
        <f t="shared" si="4"/>
        <v>89935282</v>
      </c>
    </row>
    <row r="87" spans="1:9" s="394" customFormat="1" ht="23.25" hidden="1" customHeight="1" x14ac:dyDescent="0.2">
      <c r="A87" s="426"/>
      <c r="B87" s="410" t="s">
        <v>717</v>
      </c>
      <c r="C87" s="411">
        <v>64300486</v>
      </c>
      <c r="D87" s="411">
        <v>-6946204</v>
      </c>
      <c r="E87" s="411"/>
      <c r="F87" s="411">
        <f t="shared" si="0"/>
        <v>57354282</v>
      </c>
      <c r="G87" s="411"/>
      <c r="H87" s="411"/>
      <c r="I87" s="411">
        <f t="shared" si="4"/>
        <v>57354282</v>
      </c>
    </row>
    <row r="88" spans="1:9" s="394" customFormat="1" ht="23.25" customHeight="1" x14ac:dyDescent="0.2">
      <c r="A88" s="426"/>
      <c r="B88" s="410" t="s">
        <v>718</v>
      </c>
      <c r="C88" s="411">
        <v>0</v>
      </c>
      <c r="D88" s="411">
        <v>0</v>
      </c>
      <c r="E88" s="411">
        <v>0</v>
      </c>
      <c r="F88" s="281">
        <f t="shared" si="0"/>
        <v>0</v>
      </c>
      <c r="G88" s="411">
        <v>32581000</v>
      </c>
      <c r="H88" s="411"/>
      <c r="I88" s="281">
        <f t="shared" si="4"/>
        <v>32581000</v>
      </c>
    </row>
    <row r="89" spans="1:9" s="394" customFormat="1" ht="75.75" customHeight="1" x14ac:dyDescent="0.2">
      <c r="A89" s="426"/>
      <c r="B89" s="403" t="s">
        <v>913</v>
      </c>
      <c r="C89" s="281">
        <f>C90+C91</f>
        <v>98502677</v>
      </c>
      <c r="D89" s="281">
        <f>D90+D91</f>
        <v>-10640972</v>
      </c>
      <c r="E89" s="281">
        <f>E90+E91</f>
        <v>0</v>
      </c>
      <c r="F89" s="281">
        <f t="shared" si="0"/>
        <v>87861705</v>
      </c>
      <c r="G89" s="281">
        <f>G90+G91</f>
        <v>29788400</v>
      </c>
      <c r="H89" s="281">
        <f>H90+H91</f>
        <v>0</v>
      </c>
      <c r="I89" s="281">
        <f t="shared" si="4"/>
        <v>117650105</v>
      </c>
    </row>
    <row r="90" spans="1:9" s="394" customFormat="1" ht="19.5" hidden="1" customHeight="1" x14ac:dyDescent="0.2">
      <c r="A90" s="426"/>
      <c r="B90" s="410" t="s">
        <v>717</v>
      </c>
      <c r="C90" s="411">
        <v>98502677</v>
      </c>
      <c r="D90" s="411">
        <v>-10640972</v>
      </c>
      <c r="E90" s="411"/>
      <c r="F90" s="411">
        <f t="shared" si="0"/>
        <v>87861705</v>
      </c>
      <c r="G90" s="411"/>
      <c r="H90" s="411"/>
      <c r="I90" s="411">
        <f t="shared" si="4"/>
        <v>87861705</v>
      </c>
    </row>
    <row r="91" spans="1:9" s="394" customFormat="1" ht="19.5" customHeight="1" x14ac:dyDescent="0.2">
      <c r="A91" s="426"/>
      <c r="B91" s="410" t="s">
        <v>718</v>
      </c>
      <c r="C91" s="411">
        <v>0</v>
      </c>
      <c r="D91" s="411">
        <v>0</v>
      </c>
      <c r="E91" s="411">
        <v>0</v>
      </c>
      <c r="F91" s="281">
        <f t="shared" si="0"/>
        <v>0</v>
      </c>
      <c r="G91" s="411">
        <v>29788400</v>
      </c>
      <c r="H91" s="411"/>
      <c r="I91" s="281">
        <f t="shared" si="4"/>
        <v>29788400</v>
      </c>
    </row>
    <row r="92" spans="1:9" s="394" customFormat="1" ht="59.25" customHeight="1" x14ac:dyDescent="0.2">
      <c r="A92" s="426"/>
      <c r="B92" s="403" t="s">
        <v>914</v>
      </c>
      <c r="C92" s="281">
        <f>C93+C94</f>
        <v>64300486</v>
      </c>
      <c r="D92" s="281">
        <f>D93+D94</f>
        <v>-6946204</v>
      </c>
      <c r="E92" s="281">
        <f>E93+E94</f>
        <v>0</v>
      </c>
      <c r="F92" s="281">
        <f t="shared" ref="F92:F158" si="11">C92+D92+E92</f>
        <v>57354282</v>
      </c>
      <c r="G92" s="281">
        <f>G93+G94</f>
        <v>28088776</v>
      </c>
      <c r="H92" s="281">
        <f>H93+H94</f>
        <v>0</v>
      </c>
      <c r="I92" s="281">
        <f t="shared" si="4"/>
        <v>85443058</v>
      </c>
    </row>
    <row r="93" spans="1:9" s="394" customFormat="1" ht="21.75" customHeight="1" x14ac:dyDescent="0.2">
      <c r="A93" s="426"/>
      <c r="B93" s="410" t="s">
        <v>717</v>
      </c>
      <c r="C93" s="411">
        <v>64300486</v>
      </c>
      <c r="D93" s="411">
        <v>-6946204</v>
      </c>
      <c r="E93" s="411"/>
      <c r="F93" s="411">
        <f t="shared" si="11"/>
        <v>57354282</v>
      </c>
      <c r="G93" s="411">
        <v>-2630524</v>
      </c>
      <c r="H93" s="411"/>
      <c r="I93" s="411">
        <f t="shared" si="4"/>
        <v>54723758</v>
      </c>
    </row>
    <row r="94" spans="1:9" s="394" customFormat="1" ht="21.75" customHeight="1" x14ac:dyDescent="0.2">
      <c r="A94" s="426"/>
      <c r="B94" s="410" t="s">
        <v>718</v>
      </c>
      <c r="C94" s="411">
        <v>0</v>
      </c>
      <c r="D94" s="411">
        <v>0</v>
      </c>
      <c r="E94" s="411">
        <v>0</v>
      </c>
      <c r="F94" s="281">
        <f t="shared" si="11"/>
        <v>0</v>
      </c>
      <c r="G94" s="411">
        <v>30719300</v>
      </c>
      <c r="H94" s="411">
        <v>0</v>
      </c>
      <c r="I94" s="411">
        <f t="shared" si="4"/>
        <v>30719300</v>
      </c>
    </row>
    <row r="95" spans="1:9" s="394" customFormat="1" ht="77.25" customHeight="1" x14ac:dyDescent="0.2">
      <c r="A95" s="426"/>
      <c r="B95" s="403" t="s">
        <v>915</v>
      </c>
      <c r="C95" s="281">
        <f>C96+C97</f>
        <v>50416499</v>
      </c>
      <c r="D95" s="281">
        <f>D96+D97</f>
        <v>-5446355</v>
      </c>
      <c r="E95" s="281">
        <f>E96+E97</f>
        <v>0</v>
      </c>
      <c r="F95" s="281">
        <f t="shared" si="11"/>
        <v>44970144</v>
      </c>
      <c r="G95" s="281">
        <f>G96+G97</f>
        <v>14248520</v>
      </c>
      <c r="H95" s="281">
        <f>H96+H97</f>
        <v>0</v>
      </c>
      <c r="I95" s="281">
        <f t="shared" si="4"/>
        <v>59218664</v>
      </c>
    </row>
    <row r="96" spans="1:9" s="394" customFormat="1" ht="23.25" hidden="1" customHeight="1" x14ac:dyDescent="0.2">
      <c r="A96" s="426"/>
      <c r="B96" s="410" t="s">
        <v>717</v>
      </c>
      <c r="C96" s="411">
        <v>50416499</v>
      </c>
      <c r="D96" s="411">
        <v>-5446355</v>
      </c>
      <c r="E96" s="411"/>
      <c r="F96" s="411">
        <f t="shared" si="11"/>
        <v>44970144</v>
      </c>
      <c r="G96" s="411"/>
      <c r="H96" s="411"/>
      <c r="I96" s="411">
        <f t="shared" si="4"/>
        <v>44970144</v>
      </c>
    </row>
    <row r="97" spans="1:9" s="394" customFormat="1" ht="23.25" customHeight="1" x14ac:dyDescent="0.2">
      <c r="A97" s="426"/>
      <c r="B97" s="410" t="s">
        <v>718</v>
      </c>
      <c r="C97" s="411">
        <v>0</v>
      </c>
      <c r="D97" s="411">
        <v>0</v>
      </c>
      <c r="E97" s="411">
        <v>0</v>
      </c>
      <c r="F97" s="281">
        <f t="shared" si="11"/>
        <v>0</v>
      </c>
      <c r="G97" s="411">
        <v>14248520</v>
      </c>
      <c r="H97" s="411">
        <v>0</v>
      </c>
      <c r="I97" s="411">
        <f t="shared" si="4"/>
        <v>14248520</v>
      </c>
    </row>
    <row r="98" spans="1:9" s="394" customFormat="1" ht="22.5" customHeight="1" x14ac:dyDescent="0.2">
      <c r="A98" s="426"/>
      <c r="B98" s="416" t="s">
        <v>679</v>
      </c>
      <c r="C98" s="440">
        <f>C99+C102</f>
        <v>37476016</v>
      </c>
      <c r="D98" s="440">
        <f>D99+D102</f>
        <v>-4048430</v>
      </c>
      <c r="E98" s="440">
        <f>E99+E102</f>
        <v>0</v>
      </c>
      <c r="F98" s="282">
        <f t="shared" si="11"/>
        <v>33427586</v>
      </c>
      <c r="G98" s="440">
        <f>G99+G102</f>
        <v>18463818</v>
      </c>
      <c r="H98" s="440">
        <f>H99+H102</f>
        <v>0</v>
      </c>
      <c r="I98" s="282">
        <f t="shared" ref="I98:I168" si="12">F98+G98+H98</f>
        <v>51891404</v>
      </c>
    </row>
    <row r="99" spans="1:9" s="389" customFormat="1" ht="63" customHeight="1" x14ac:dyDescent="0.2">
      <c r="A99" s="425"/>
      <c r="B99" s="403" t="s">
        <v>902</v>
      </c>
      <c r="C99" s="281">
        <f>C100+C101</f>
        <v>0</v>
      </c>
      <c r="D99" s="281">
        <f>D100+D101</f>
        <v>0</v>
      </c>
      <c r="E99" s="281">
        <f>E100+E101</f>
        <v>0</v>
      </c>
      <c r="F99" s="281">
        <f t="shared" si="11"/>
        <v>0</v>
      </c>
      <c r="G99" s="281">
        <f>G100+G101</f>
        <v>6563168</v>
      </c>
      <c r="H99" s="281">
        <f>H100+H101</f>
        <v>0</v>
      </c>
      <c r="I99" s="281">
        <f t="shared" si="12"/>
        <v>6563168</v>
      </c>
    </row>
    <row r="100" spans="1:9" s="389" customFormat="1" ht="21" hidden="1" customHeight="1" x14ac:dyDescent="0.2">
      <c r="A100" s="425"/>
      <c r="B100" s="410" t="s">
        <v>717</v>
      </c>
      <c r="C100" s="411">
        <v>0</v>
      </c>
      <c r="D100" s="411">
        <v>0</v>
      </c>
      <c r="E100" s="411">
        <v>0</v>
      </c>
      <c r="F100" s="411">
        <f t="shared" si="11"/>
        <v>0</v>
      </c>
      <c r="G100" s="411"/>
      <c r="H100" s="411"/>
      <c r="I100" s="411">
        <f t="shared" si="12"/>
        <v>0</v>
      </c>
    </row>
    <row r="101" spans="1:9" s="389" customFormat="1" ht="21" customHeight="1" x14ac:dyDescent="0.2">
      <c r="A101" s="425"/>
      <c r="B101" s="410" t="s">
        <v>718</v>
      </c>
      <c r="C101" s="411">
        <v>0</v>
      </c>
      <c r="D101" s="411">
        <v>0</v>
      </c>
      <c r="E101" s="411">
        <v>0</v>
      </c>
      <c r="F101" s="281">
        <f t="shared" si="11"/>
        <v>0</v>
      </c>
      <c r="G101" s="411">
        <v>6563168</v>
      </c>
      <c r="H101" s="411"/>
      <c r="I101" s="411">
        <f t="shared" si="12"/>
        <v>6563168</v>
      </c>
    </row>
    <row r="102" spans="1:9" s="389" customFormat="1" ht="39.75" customHeight="1" x14ac:dyDescent="0.2">
      <c r="A102" s="425"/>
      <c r="B102" s="403" t="s">
        <v>818</v>
      </c>
      <c r="C102" s="281">
        <f>C103+C104</f>
        <v>37476016</v>
      </c>
      <c r="D102" s="281">
        <f>D103+D104</f>
        <v>-4048430</v>
      </c>
      <c r="E102" s="281">
        <f>E103+E104</f>
        <v>0</v>
      </c>
      <c r="F102" s="281">
        <f t="shared" si="11"/>
        <v>33427586</v>
      </c>
      <c r="G102" s="281">
        <f>G103+G104</f>
        <v>11900650</v>
      </c>
      <c r="H102" s="281">
        <f>H103+H104</f>
        <v>0</v>
      </c>
      <c r="I102" s="281">
        <f t="shared" si="12"/>
        <v>45328236</v>
      </c>
    </row>
    <row r="103" spans="1:9" s="389" customFormat="1" ht="21" hidden="1" customHeight="1" x14ac:dyDescent="0.2">
      <c r="A103" s="425"/>
      <c r="B103" s="410" t="s">
        <v>717</v>
      </c>
      <c r="C103" s="411">
        <v>37476016</v>
      </c>
      <c r="D103" s="411">
        <v>-4048430</v>
      </c>
      <c r="E103" s="411"/>
      <c r="F103" s="411">
        <f t="shared" si="11"/>
        <v>33427586</v>
      </c>
      <c r="G103" s="411"/>
      <c r="H103" s="411"/>
      <c r="I103" s="411">
        <f t="shared" si="12"/>
        <v>33427586</v>
      </c>
    </row>
    <row r="104" spans="1:9" s="389" customFormat="1" ht="21" customHeight="1" x14ac:dyDescent="0.2">
      <c r="A104" s="425"/>
      <c r="B104" s="410" t="s">
        <v>718</v>
      </c>
      <c r="C104" s="411">
        <v>0</v>
      </c>
      <c r="D104" s="411">
        <v>0</v>
      </c>
      <c r="E104" s="411">
        <v>0</v>
      </c>
      <c r="F104" s="411">
        <f t="shared" si="11"/>
        <v>0</v>
      </c>
      <c r="G104" s="411">
        <v>11900650</v>
      </c>
      <c r="H104" s="411"/>
      <c r="I104" s="411">
        <f t="shared" si="12"/>
        <v>11900650</v>
      </c>
    </row>
    <row r="105" spans="1:9" s="389" customFormat="1" ht="21" customHeight="1" x14ac:dyDescent="0.2">
      <c r="A105" s="425"/>
      <c r="B105" s="404" t="s">
        <v>666</v>
      </c>
      <c r="C105" s="411"/>
      <c r="D105" s="411"/>
      <c r="E105" s="411"/>
      <c r="F105" s="282">
        <f t="shared" si="11"/>
        <v>0</v>
      </c>
      <c r="G105" s="282">
        <f>G106</f>
        <v>13102259</v>
      </c>
      <c r="H105" s="282">
        <f>H106</f>
        <v>0</v>
      </c>
      <c r="I105" s="282">
        <f t="shared" si="12"/>
        <v>13102259</v>
      </c>
    </row>
    <row r="106" spans="1:9" s="389" customFormat="1" ht="33.75" customHeight="1" x14ac:dyDescent="0.2">
      <c r="A106" s="425"/>
      <c r="B106" s="403" t="s">
        <v>881</v>
      </c>
      <c r="C106" s="411"/>
      <c r="D106" s="411"/>
      <c r="E106" s="411"/>
      <c r="F106" s="281">
        <f>F107+F108</f>
        <v>0</v>
      </c>
      <c r="G106" s="281">
        <f>G107+G108</f>
        <v>13102259</v>
      </c>
      <c r="H106" s="281">
        <f>H107+H108</f>
        <v>0</v>
      </c>
      <c r="I106" s="281">
        <f t="shared" si="12"/>
        <v>13102259</v>
      </c>
    </row>
    <row r="107" spans="1:9" s="389" customFormat="1" ht="21" hidden="1" customHeight="1" x14ac:dyDescent="0.2">
      <c r="A107" s="425"/>
      <c r="B107" s="410" t="s">
        <v>717</v>
      </c>
      <c r="C107" s="411"/>
      <c r="D107" s="411"/>
      <c r="E107" s="411"/>
      <c r="F107" s="411">
        <f t="shared" si="11"/>
        <v>0</v>
      </c>
      <c r="G107" s="411"/>
      <c r="H107" s="411"/>
      <c r="I107" s="411">
        <f t="shared" si="12"/>
        <v>0</v>
      </c>
    </row>
    <row r="108" spans="1:9" s="389" customFormat="1" ht="21" customHeight="1" x14ac:dyDescent="0.2">
      <c r="A108" s="425"/>
      <c r="B108" s="410" t="s">
        <v>718</v>
      </c>
      <c r="C108" s="411"/>
      <c r="D108" s="411"/>
      <c r="E108" s="411"/>
      <c r="F108" s="411">
        <f t="shared" si="11"/>
        <v>0</v>
      </c>
      <c r="G108" s="411">
        <v>13102259</v>
      </c>
      <c r="H108" s="411"/>
      <c r="I108" s="411">
        <f t="shared" si="12"/>
        <v>13102259</v>
      </c>
    </row>
    <row r="109" spans="1:9" s="389" customFormat="1" ht="20.25" customHeight="1" x14ac:dyDescent="0.2">
      <c r="A109" s="425"/>
      <c r="B109" s="404" t="s">
        <v>671</v>
      </c>
      <c r="C109" s="282">
        <f>C110</f>
        <v>29000000</v>
      </c>
      <c r="D109" s="282">
        <f>D110</f>
        <v>-3132790</v>
      </c>
      <c r="E109" s="282">
        <f>E110</f>
        <v>0</v>
      </c>
      <c r="F109" s="282">
        <f t="shared" si="11"/>
        <v>25867210</v>
      </c>
      <c r="G109" s="282">
        <f>G110</f>
        <v>54126220</v>
      </c>
      <c r="H109" s="282">
        <f>H110</f>
        <v>0</v>
      </c>
      <c r="I109" s="282">
        <f t="shared" si="12"/>
        <v>79993430</v>
      </c>
    </row>
    <row r="110" spans="1:9" s="389" customFormat="1" ht="39" customHeight="1" x14ac:dyDescent="0.2">
      <c r="A110" s="425"/>
      <c r="B110" s="403" t="s">
        <v>817</v>
      </c>
      <c r="C110" s="281">
        <f>C111+C112</f>
        <v>29000000</v>
      </c>
      <c r="D110" s="281">
        <f>D111+D112</f>
        <v>-3132790</v>
      </c>
      <c r="E110" s="281">
        <f>E111+E112</f>
        <v>0</v>
      </c>
      <c r="F110" s="281">
        <f t="shared" si="11"/>
        <v>25867210</v>
      </c>
      <c r="G110" s="281">
        <f>G111+G112</f>
        <v>54126220</v>
      </c>
      <c r="H110" s="281">
        <f>H111+H112</f>
        <v>0</v>
      </c>
      <c r="I110" s="281">
        <f t="shared" si="12"/>
        <v>79993430</v>
      </c>
    </row>
    <row r="111" spans="1:9" s="389" customFormat="1" ht="20.25" customHeight="1" x14ac:dyDescent="0.2">
      <c r="A111" s="425"/>
      <c r="B111" s="410" t="s">
        <v>717</v>
      </c>
      <c r="C111" s="411">
        <v>29000000</v>
      </c>
      <c r="D111" s="411">
        <v>-3132790</v>
      </c>
      <c r="E111" s="411"/>
      <c r="F111" s="411">
        <f t="shared" si="11"/>
        <v>25867210</v>
      </c>
      <c r="G111" s="411">
        <v>43099240</v>
      </c>
      <c r="H111" s="411"/>
      <c r="I111" s="411">
        <f t="shared" si="12"/>
        <v>68966450</v>
      </c>
    </row>
    <row r="112" spans="1:9" s="389" customFormat="1" ht="24" customHeight="1" x14ac:dyDescent="0.2">
      <c r="A112" s="425"/>
      <c r="B112" s="410" t="s">
        <v>718</v>
      </c>
      <c r="C112" s="411">
        <v>0</v>
      </c>
      <c r="D112" s="411">
        <v>0</v>
      </c>
      <c r="E112" s="411">
        <v>0</v>
      </c>
      <c r="F112" s="281">
        <f t="shared" si="11"/>
        <v>0</v>
      </c>
      <c r="G112" s="411">
        <v>11026980</v>
      </c>
      <c r="H112" s="411"/>
      <c r="I112" s="281">
        <f t="shared" si="12"/>
        <v>11026980</v>
      </c>
    </row>
    <row r="113" spans="1:9" s="394" customFormat="1" ht="74.25" hidden="1" customHeight="1" x14ac:dyDescent="0.2">
      <c r="A113" s="426"/>
      <c r="B113" s="410" t="s">
        <v>715</v>
      </c>
      <c r="C113" s="411"/>
      <c r="D113" s="411"/>
      <c r="E113" s="411"/>
      <c r="F113" s="281">
        <f t="shared" si="11"/>
        <v>0</v>
      </c>
      <c r="G113" s="411"/>
      <c r="H113" s="411"/>
      <c r="I113" s="281">
        <f t="shared" si="12"/>
        <v>0</v>
      </c>
    </row>
    <row r="114" spans="1:9" s="394" customFormat="1" ht="42" hidden="1" customHeight="1" x14ac:dyDescent="0.2">
      <c r="A114" s="426"/>
      <c r="B114" s="410" t="s">
        <v>738</v>
      </c>
      <c r="C114" s="411"/>
      <c r="D114" s="411"/>
      <c r="E114" s="411"/>
      <c r="F114" s="281">
        <f t="shared" si="11"/>
        <v>0</v>
      </c>
      <c r="G114" s="411"/>
      <c r="H114" s="411"/>
      <c r="I114" s="281">
        <f t="shared" si="12"/>
        <v>0</v>
      </c>
    </row>
    <row r="115" spans="1:9" s="394" customFormat="1" ht="81.75" customHeight="1" x14ac:dyDescent="0.2">
      <c r="A115" s="426"/>
      <c r="B115" s="410" t="s">
        <v>781</v>
      </c>
      <c r="C115" s="441">
        <f t="shared" ref="C115:H115" si="13">C116</f>
        <v>7000000</v>
      </c>
      <c r="D115" s="441">
        <f t="shared" si="13"/>
        <v>0</v>
      </c>
      <c r="E115" s="441">
        <f t="shared" si="13"/>
        <v>0</v>
      </c>
      <c r="F115" s="441">
        <f t="shared" si="13"/>
        <v>7000000</v>
      </c>
      <c r="G115" s="441">
        <f t="shared" si="13"/>
        <v>-4369476</v>
      </c>
      <c r="H115" s="441">
        <f t="shared" si="13"/>
        <v>0</v>
      </c>
      <c r="I115" s="411">
        <f t="shared" si="12"/>
        <v>2630524</v>
      </c>
    </row>
    <row r="116" spans="1:9" s="394" customFormat="1" ht="22.5" customHeight="1" x14ac:dyDescent="0.2">
      <c r="A116" s="426"/>
      <c r="B116" s="410" t="s">
        <v>717</v>
      </c>
      <c r="C116" s="441">
        <v>7000000</v>
      </c>
      <c r="D116" s="441"/>
      <c r="E116" s="441"/>
      <c r="F116" s="411">
        <f t="shared" si="11"/>
        <v>7000000</v>
      </c>
      <c r="G116" s="441">
        <f>-4000000-369476</f>
        <v>-4369476</v>
      </c>
      <c r="H116" s="441"/>
      <c r="I116" s="411">
        <f t="shared" si="12"/>
        <v>2630524</v>
      </c>
    </row>
    <row r="117" spans="1:9" s="389" customFormat="1" ht="38.25" customHeight="1" x14ac:dyDescent="0.2">
      <c r="A117" s="425" t="s">
        <v>795</v>
      </c>
      <c r="B117" s="407" t="s">
        <v>799</v>
      </c>
      <c r="C117" s="435">
        <f t="shared" ref="C117:H121" si="14">C118</f>
        <v>87248000</v>
      </c>
      <c r="D117" s="435">
        <f t="shared" si="14"/>
        <v>-9425160</v>
      </c>
      <c r="E117" s="435">
        <f t="shared" si="14"/>
        <v>0</v>
      </c>
      <c r="F117" s="282">
        <f t="shared" si="11"/>
        <v>77822840</v>
      </c>
      <c r="G117" s="435">
        <f t="shared" si="14"/>
        <v>-77822840</v>
      </c>
      <c r="H117" s="435">
        <f t="shared" si="14"/>
        <v>0</v>
      </c>
      <c r="I117" s="282">
        <f t="shared" si="12"/>
        <v>0</v>
      </c>
    </row>
    <row r="118" spans="1:9" s="393" customFormat="1" ht="21.75" customHeight="1" x14ac:dyDescent="0.2">
      <c r="A118" s="425"/>
      <c r="B118" s="407" t="s">
        <v>760</v>
      </c>
      <c r="C118" s="435">
        <f t="shared" si="14"/>
        <v>87248000</v>
      </c>
      <c r="D118" s="435">
        <f t="shared" si="14"/>
        <v>-9425160</v>
      </c>
      <c r="E118" s="435">
        <f t="shared" si="14"/>
        <v>0</v>
      </c>
      <c r="F118" s="282">
        <f t="shared" si="11"/>
        <v>77822840</v>
      </c>
      <c r="G118" s="435">
        <f t="shared" si="14"/>
        <v>-77822840</v>
      </c>
      <c r="H118" s="435">
        <f t="shared" si="14"/>
        <v>0</v>
      </c>
      <c r="I118" s="282">
        <f t="shared" si="12"/>
        <v>0</v>
      </c>
    </row>
    <row r="119" spans="1:9" s="389" customFormat="1" ht="57" customHeight="1" x14ac:dyDescent="0.2">
      <c r="A119" s="425"/>
      <c r="B119" s="410" t="s">
        <v>816</v>
      </c>
      <c r="C119" s="442">
        <f t="shared" si="14"/>
        <v>87248000</v>
      </c>
      <c r="D119" s="442">
        <f t="shared" si="14"/>
        <v>-9425160</v>
      </c>
      <c r="E119" s="442">
        <f t="shared" si="14"/>
        <v>0</v>
      </c>
      <c r="F119" s="411">
        <f t="shared" si="11"/>
        <v>77822840</v>
      </c>
      <c r="G119" s="442">
        <f t="shared" si="14"/>
        <v>-77822840</v>
      </c>
      <c r="H119" s="442">
        <f t="shared" si="14"/>
        <v>0</v>
      </c>
      <c r="I119" s="411">
        <f t="shared" si="12"/>
        <v>0</v>
      </c>
    </row>
    <row r="120" spans="1:9" s="389" customFormat="1" ht="21.75" customHeight="1" x14ac:dyDescent="0.2">
      <c r="A120" s="425"/>
      <c r="B120" s="404" t="s">
        <v>679</v>
      </c>
      <c r="C120" s="282">
        <f t="shared" si="14"/>
        <v>87248000</v>
      </c>
      <c r="D120" s="282">
        <f t="shared" si="14"/>
        <v>-9425160</v>
      </c>
      <c r="E120" s="282">
        <f t="shared" si="14"/>
        <v>0</v>
      </c>
      <c r="F120" s="282">
        <f t="shared" si="11"/>
        <v>77822840</v>
      </c>
      <c r="G120" s="282">
        <f t="shared" si="14"/>
        <v>-77822840</v>
      </c>
      <c r="H120" s="282">
        <f t="shared" si="14"/>
        <v>0</v>
      </c>
      <c r="I120" s="282">
        <f t="shared" si="12"/>
        <v>0</v>
      </c>
    </row>
    <row r="121" spans="1:9" s="389" customFormat="1" ht="38.25" customHeight="1" x14ac:dyDescent="0.2">
      <c r="A121" s="425"/>
      <c r="B121" s="398" t="s">
        <v>916</v>
      </c>
      <c r="C121" s="281">
        <f t="shared" si="14"/>
        <v>87248000</v>
      </c>
      <c r="D121" s="281">
        <f t="shared" si="14"/>
        <v>-9425160</v>
      </c>
      <c r="E121" s="281">
        <f t="shared" si="14"/>
        <v>0</v>
      </c>
      <c r="F121" s="281">
        <f t="shared" si="11"/>
        <v>77822840</v>
      </c>
      <c r="G121" s="281">
        <f t="shared" si="14"/>
        <v>-77822840</v>
      </c>
      <c r="H121" s="281">
        <f t="shared" si="14"/>
        <v>0</v>
      </c>
      <c r="I121" s="281">
        <f t="shared" si="12"/>
        <v>0</v>
      </c>
    </row>
    <row r="122" spans="1:9" s="394" customFormat="1" ht="22.5" customHeight="1" x14ac:dyDescent="0.2">
      <c r="A122" s="424"/>
      <c r="B122" s="421" t="s">
        <v>717</v>
      </c>
      <c r="C122" s="411">
        <f>95000000-7752000</f>
        <v>87248000</v>
      </c>
      <c r="D122" s="411">
        <v>-9425160</v>
      </c>
      <c r="E122" s="411"/>
      <c r="F122" s="411">
        <f t="shared" si="11"/>
        <v>77822840</v>
      </c>
      <c r="G122" s="411">
        <v>-77822840</v>
      </c>
      <c r="H122" s="411"/>
      <c r="I122" s="411">
        <f t="shared" si="12"/>
        <v>0</v>
      </c>
    </row>
    <row r="123" spans="1:9" s="394" customFormat="1" ht="42" customHeight="1" x14ac:dyDescent="0.2">
      <c r="A123" s="424" t="s">
        <v>692</v>
      </c>
      <c r="B123" s="400" t="s">
        <v>693</v>
      </c>
      <c r="C123" s="443">
        <f t="shared" ref="C123:H126" si="15">C124</f>
        <v>80000000</v>
      </c>
      <c r="D123" s="443">
        <f t="shared" si="15"/>
        <v>-8642179</v>
      </c>
      <c r="E123" s="443">
        <f t="shared" si="15"/>
        <v>0</v>
      </c>
      <c r="F123" s="401">
        <f t="shared" si="11"/>
        <v>71357821</v>
      </c>
      <c r="G123" s="443">
        <f t="shared" si="15"/>
        <v>-44053122</v>
      </c>
      <c r="H123" s="443">
        <f t="shared" si="15"/>
        <v>0</v>
      </c>
      <c r="I123" s="401">
        <f t="shared" si="12"/>
        <v>27304699</v>
      </c>
    </row>
    <row r="124" spans="1:9" s="389" customFormat="1" ht="39.75" customHeight="1" x14ac:dyDescent="0.2">
      <c r="A124" s="425" t="s">
        <v>705</v>
      </c>
      <c r="B124" s="402" t="s">
        <v>862</v>
      </c>
      <c r="C124" s="436">
        <f t="shared" si="15"/>
        <v>80000000</v>
      </c>
      <c r="D124" s="436">
        <f t="shared" si="15"/>
        <v>-8642179</v>
      </c>
      <c r="E124" s="436">
        <f t="shared" si="15"/>
        <v>0</v>
      </c>
      <c r="F124" s="282">
        <f t="shared" si="11"/>
        <v>71357821</v>
      </c>
      <c r="G124" s="436">
        <f t="shared" si="15"/>
        <v>-44053122</v>
      </c>
      <c r="H124" s="436">
        <f t="shared" si="15"/>
        <v>0</v>
      </c>
      <c r="I124" s="282">
        <f t="shared" si="12"/>
        <v>27304699</v>
      </c>
    </row>
    <row r="125" spans="1:9" s="393" customFormat="1" ht="21" customHeight="1" x14ac:dyDescent="0.2">
      <c r="A125" s="425"/>
      <c r="B125" s="402" t="s">
        <v>754</v>
      </c>
      <c r="C125" s="436">
        <f t="shared" si="15"/>
        <v>80000000</v>
      </c>
      <c r="D125" s="436">
        <f t="shared" si="15"/>
        <v>-8642179</v>
      </c>
      <c r="E125" s="436">
        <f t="shared" si="15"/>
        <v>0</v>
      </c>
      <c r="F125" s="282">
        <f t="shared" si="11"/>
        <v>71357821</v>
      </c>
      <c r="G125" s="436">
        <f>G126+G128</f>
        <v>-44053122</v>
      </c>
      <c r="H125" s="436">
        <f t="shared" si="15"/>
        <v>0</v>
      </c>
      <c r="I125" s="282">
        <f t="shared" si="12"/>
        <v>27304699</v>
      </c>
    </row>
    <row r="126" spans="1:9" s="389" customFormat="1" ht="96.75" customHeight="1" x14ac:dyDescent="0.2">
      <c r="A126" s="425"/>
      <c r="B126" s="398" t="s">
        <v>676</v>
      </c>
      <c r="C126" s="281">
        <f t="shared" si="15"/>
        <v>80000000</v>
      </c>
      <c r="D126" s="281">
        <f t="shared" si="15"/>
        <v>-8642179</v>
      </c>
      <c r="E126" s="281">
        <f t="shared" si="15"/>
        <v>0</v>
      </c>
      <c r="F126" s="281">
        <f t="shared" si="11"/>
        <v>71357821</v>
      </c>
      <c r="G126" s="281">
        <f t="shared" si="15"/>
        <v>-49950000</v>
      </c>
      <c r="H126" s="281">
        <f t="shared" si="15"/>
        <v>0</v>
      </c>
      <c r="I126" s="281">
        <f t="shared" si="12"/>
        <v>21407821</v>
      </c>
    </row>
    <row r="127" spans="1:9" s="394" customFormat="1" ht="20.25" customHeight="1" x14ac:dyDescent="0.2">
      <c r="A127" s="424"/>
      <c r="B127" s="410" t="s">
        <v>717</v>
      </c>
      <c r="C127" s="411">
        <v>80000000</v>
      </c>
      <c r="D127" s="411">
        <v>-8642179</v>
      </c>
      <c r="E127" s="411"/>
      <c r="F127" s="411">
        <f t="shared" si="11"/>
        <v>71357821</v>
      </c>
      <c r="G127" s="411">
        <v>-49950000</v>
      </c>
      <c r="H127" s="411"/>
      <c r="I127" s="411">
        <f t="shared" si="12"/>
        <v>21407821</v>
      </c>
    </row>
    <row r="128" spans="1:9" s="389" customFormat="1" ht="79.5" customHeight="1" x14ac:dyDescent="0.2">
      <c r="A128" s="396"/>
      <c r="B128" s="403" t="s">
        <v>892</v>
      </c>
      <c r="C128" s="281"/>
      <c r="D128" s="281"/>
      <c r="E128" s="281"/>
      <c r="F128" s="281">
        <f>F129</f>
        <v>0</v>
      </c>
      <c r="G128" s="281">
        <f>G129</f>
        <v>5896878</v>
      </c>
      <c r="H128" s="281"/>
      <c r="I128" s="281">
        <f t="shared" si="12"/>
        <v>5896878</v>
      </c>
    </row>
    <row r="129" spans="1:9" s="394" customFormat="1" ht="21" customHeight="1" x14ac:dyDescent="0.2">
      <c r="A129" s="424"/>
      <c r="B129" s="410" t="s">
        <v>717</v>
      </c>
      <c r="C129" s="411"/>
      <c r="D129" s="411"/>
      <c r="E129" s="411"/>
      <c r="F129" s="411"/>
      <c r="G129" s="411">
        <v>5896878</v>
      </c>
      <c r="H129" s="411"/>
      <c r="I129" s="411">
        <f t="shared" si="12"/>
        <v>5896878</v>
      </c>
    </row>
    <row r="130" spans="1:9" s="394" customFormat="1" ht="44.25" customHeight="1" x14ac:dyDescent="0.2">
      <c r="A130" s="424" t="s">
        <v>689</v>
      </c>
      <c r="B130" s="412" t="s">
        <v>690</v>
      </c>
      <c r="C130" s="401">
        <f>C131+C141</f>
        <v>1456079803</v>
      </c>
      <c r="D130" s="401">
        <f>D131+D141</f>
        <v>0</v>
      </c>
      <c r="E130" s="401">
        <f>E131+E141</f>
        <v>0</v>
      </c>
      <c r="F130" s="401">
        <f t="shared" si="11"/>
        <v>1456079803</v>
      </c>
      <c r="G130" s="401">
        <f>G131+G141</f>
        <v>476782026</v>
      </c>
      <c r="H130" s="401">
        <f>H131+H141</f>
        <v>0</v>
      </c>
      <c r="I130" s="401">
        <f t="shared" si="12"/>
        <v>1932861829</v>
      </c>
    </row>
    <row r="131" spans="1:9" s="393" customFormat="1" ht="57" customHeight="1" x14ac:dyDescent="0.2">
      <c r="A131" s="425" t="s">
        <v>694</v>
      </c>
      <c r="B131" s="431" t="s">
        <v>867</v>
      </c>
      <c r="C131" s="436">
        <f>C132+C137</f>
        <v>525187546</v>
      </c>
      <c r="D131" s="436">
        <f>D132+D137</f>
        <v>0</v>
      </c>
      <c r="E131" s="436">
        <f>E132+E137</f>
        <v>0</v>
      </c>
      <c r="F131" s="282">
        <f t="shared" si="11"/>
        <v>525187546</v>
      </c>
      <c r="G131" s="436">
        <f>G132+G137</f>
        <v>-1266080</v>
      </c>
      <c r="H131" s="436">
        <f>H132+H137</f>
        <v>0</v>
      </c>
      <c r="I131" s="282">
        <f t="shared" si="12"/>
        <v>523921466</v>
      </c>
    </row>
    <row r="132" spans="1:9" s="393" customFormat="1" ht="21" customHeight="1" x14ac:dyDescent="0.2">
      <c r="A132" s="425"/>
      <c r="B132" s="402" t="s">
        <v>760</v>
      </c>
      <c r="C132" s="436">
        <f>C133+C135</f>
        <v>172500000</v>
      </c>
      <c r="D132" s="436">
        <f>D133+D135</f>
        <v>0</v>
      </c>
      <c r="E132" s="436">
        <f>E133+E135</f>
        <v>0</v>
      </c>
      <c r="F132" s="282">
        <f t="shared" si="11"/>
        <v>172500000</v>
      </c>
      <c r="G132" s="436">
        <f>G133+G135</f>
        <v>-1266080</v>
      </c>
      <c r="H132" s="436">
        <f>H133+H135</f>
        <v>0</v>
      </c>
      <c r="I132" s="282">
        <f t="shared" si="12"/>
        <v>171233920</v>
      </c>
    </row>
    <row r="133" spans="1:9" s="389" customFormat="1" ht="41.25" customHeight="1" x14ac:dyDescent="0.2">
      <c r="A133" s="425"/>
      <c r="B133" s="240" t="s">
        <v>778</v>
      </c>
      <c r="C133" s="281">
        <f>C134</f>
        <v>10000000</v>
      </c>
      <c r="D133" s="281">
        <f>D134</f>
        <v>0</v>
      </c>
      <c r="E133" s="281">
        <f>E134</f>
        <v>0</v>
      </c>
      <c r="F133" s="281">
        <f t="shared" si="11"/>
        <v>10000000</v>
      </c>
      <c r="G133" s="281">
        <f>G134</f>
        <v>-1266080</v>
      </c>
      <c r="H133" s="281">
        <f>H134</f>
        <v>0</v>
      </c>
      <c r="I133" s="281">
        <f t="shared" si="12"/>
        <v>8733920</v>
      </c>
    </row>
    <row r="134" spans="1:9" s="394" customFormat="1" ht="20.25" customHeight="1" x14ac:dyDescent="0.2">
      <c r="A134" s="424"/>
      <c r="B134" s="410" t="s">
        <v>717</v>
      </c>
      <c r="C134" s="411">
        <v>10000000</v>
      </c>
      <c r="D134" s="411"/>
      <c r="E134" s="411"/>
      <c r="F134" s="411">
        <f t="shared" si="11"/>
        <v>10000000</v>
      </c>
      <c r="G134" s="411">
        <v>-1266080</v>
      </c>
      <c r="H134" s="411"/>
      <c r="I134" s="411">
        <f t="shared" si="12"/>
        <v>8733920</v>
      </c>
    </row>
    <row r="135" spans="1:9" s="389" customFormat="1" ht="56.25" hidden="1" customHeight="1" x14ac:dyDescent="0.2">
      <c r="A135" s="425"/>
      <c r="B135" s="240" t="s">
        <v>777</v>
      </c>
      <c r="C135" s="281">
        <f>C136</f>
        <v>162500000</v>
      </c>
      <c r="D135" s="281">
        <f>D136</f>
        <v>0</v>
      </c>
      <c r="E135" s="281">
        <f>E136</f>
        <v>0</v>
      </c>
      <c r="F135" s="281">
        <f t="shared" si="11"/>
        <v>162500000</v>
      </c>
      <c r="G135" s="281">
        <f>G136</f>
        <v>0</v>
      </c>
      <c r="H135" s="281">
        <f>H136</f>
        <v>0</v>
      </c>
      <c r="I135" s="281">
        <f t="shared" si="12"/>
        <v>162500000</v>
      </c>
    </row>
    <row r="136" spans="1:9" s="394" customFormat="1" ht="20.25" hidden="1" customHeight="1" x14ac:dyDescent="0.2">
      <c r="A136" s="424"/>
      <c r="B136" s="410" t="s">
        <v>717</v>
      </c>
      <c r="C136" s="411">
        <f>50000000+112500000</f>
        <v>162500000</v>
      </c>
      <c r="D136" s="411"/>
      <c r="E136" s="411"/>
      <c r="F136" s="411">
        <f t="shared" si="11"/>
        <v>162500000</v>
      </c>
      <c r="G136" s="411"/>
      <c r="H136" s="411"/>
      <c r="I136" s="411">
        <f t="shared" si="12"/>
        <v>162500000</v>
      </c>
    </row>
    <row r="137" spans="1:9" s="394" customFormat="1" ht="20.25" hidden="1" customHeight="1" x14ac:dyDescent="0.2">
      <c r="A137" s="424"/>
      <c r="B137" s="402" t="s">
        <v>754</v>
      </c>
      <c r="C137" s="401">
        <f>C138</f>
        <v>352687546</v>
      </c>
      <c r="D137" s="401">
        <f>D138</f>
        <v>0</v>
      </c>
      <c r="E137" s="401">
        <f>E138</f>
        <v>0</v>
      </c>
      <c r="F137" s="282">
        <f t="shared" si="11"/>
        <v>352687546</v>
      </c>
      <c r="G137" s="401">
        <f>G138</f>
        <v>0</v>
      </c>
      <c r="H137" s="401">
        <f>H138</f>
        <v>0</v>
      </c>
      <c r="I137" s="282">
        <f t="shared" si="12"/>
        <v>352687546</v>
      </c>
    </row>
    <row r="138" spans="1:9" s="389" customFormat="1" ht="58.5" hidden="1" customHeight="1" x14ac:dyDescent="0.2">
      <c r="A138" s="425"/>
      <c r="B138" s="240" t="s">
        <v>740</v>
      </c>
      <c r="C138" s="281">
        <f>C139+C140</f>
        <v>352687546</v>
      </c>
      <c r="D138" s="281">
        <f>D139+D140</f>
        <v>0</v>
      </c>
      <c r="E138" s="281">
        <f>E139+E140</f>
        <v>0</v>
      </c>
      <c r="F138" s="281">
        <f t="shared" si="11"/>
        <v>352687546</v>
      </c>
      <c r="G138" s="281">
        <f>G139+G140</f>
        <v>0</v>
      </c>
      <c r="H138" s="281">
        <f>H139+H140</f>
        <v>0</v>
      </c>
      <c r="I138" s="281">
        <f t="shared" si="12"/>
        <v>352687546</v>
      </c>
    </row>
    <row r="139" spans="1:9" s="394" customFormat="1" ht="20.45" hidden="1" customHeight="1" x14ac:dyDescent="0.2">
      <c r="A139" s="424"/>
      <c r="B139" s="410" t="s">
        <v>717</v>
      </c>
      <c r="C139" s="411">
        <v>317756546</v>
      </c>
      <c r="D139" s="411"/>
      <c r="E139" s="411"/>
      <c r="F139" s="411">
        <f t="shared" si="11"/>
        <v>317756546</v>
      </c>
      <c r="G139" s="411"/>
      <c r="H139" s="411"/>
      <c r="I139" s="411">
        <f t="shared" si="12"/>
        <v>317756546</v>
      </c>
    </row>
    <row r="140" spans="1:9" s="394" customFormat="1" ht="22.15" hidden="1" customHeight="1" x14ac:dyDescent="0.2">
      <c r="A140" s="424"/>
      <c r="B140" s="410" t="s">
        <v>718</v>
      </c>
      <c r="C140" s="411">
        <v>34931000</v>
      </c>
      <c r="D140" s="411"/>
      <c r="E140" s="411"/>
      <c r="F140" s="411">
        <f t="shared" si="11"/>
        <v>34931000</v>
      </c>
      <c r="G140" s="411"/>
      <c r="H140" s="411"/>
      <c r="I140" s="411">
        <f t="shared" si="12"/>
        <v>34931000</v>
      </c>
    </row>
    <row r="141" spans="1:9" s="389" customFormat="1" ht="43.5" customHeight="1" x14ac:dyDescent="0.2">
      <c r="A141" s="425" t="s">
        <v>691</v>
      </c>
      <c r="B141" s="407" t="s">
        <v>863</v>
      </c>
      <c r="C141" s="282">
        <f>C142</f>
        <v>930892257</v>
      </c>
      <c r="D141" s="282">
        <f>D142</f>
        <v>0</v>
      </c>
      <c r="E141" s="282">
        <f>E142</f>
        <v>0</v>
      </c>
      <c r="F141" s="282">
        <f t="shared" si="11"/>
        <v>930892257</v>
      </c>
      <c r="G141" s="282">
        <f>G142</f>
        <v>478048106</v>
      </c>
      <c r="H141" s="282">
        <f>H142</f>
        <v>0</v>
      </c>
      <c r="I141" s="282">
        <f t="shared" si="12"/>
        <v>1408940363</v>
      </c>
    </row>
    <row r="142" spans="1:9" s="390" customFormat="1" ht="21.75" customHeight="1" x14ac:dyDescent="0.2">
      <c r="A142" s="424"/>
      <c r="B142" s="402" t="s">
        <v>760</v>
      </c>
      <c r="C142" s="282">
        <f>C143+C146+C148</f>
        <v>930892257</v>
      </c>
      <c r="D142" s="282">
        <f>D143+D146+D148</f>
        <v>0</v>
      </c>
      <c r="E142" s="282">
        <f>E143+E146+E148</f>
        <v>0</v>
      </c>
      <c r="F142" s="282">
        <f t="shared" si="11"/>
        <v>930892257</v>
      </c>
      <c r="G142" s="282">
        <f>G143+G146+G148</f>
        <v>478048106</v>
      </c>
      <c r="H142" s="282">
        <f>H143+H146+H148</f>
        <v>0</v>
      </c>
      <c r="I142" s="282">
        <f t="shared" si="12"/>
        <v>1408940363</v>
      </c>
    </row>
    <row r="143" spans="1:9" s="389" customFormat="1" ht="39" customHeight="1" x14ac:dyDescent="0.2">
      <c r="A143" s="425"/>
      <c r="B143" s="408" t="s">
        <v>843</v>
      </c>
      <c r="C143" s="281">
        <f>C144+C145</f>
        <v>545469000</v>
      </c>
      <c r="D143" s="281">
        <f t="shared" ref="D143:E143" si="16">D144+D145</f>
        <v>0</v>
      </c>
      <c r="E143" s="281">
        <f t="shared" si="16"/>
        <v>0</v>
      </c>
      <c r="F143" s="281">
        <f t="shared" si="11"/>
        <v>545469000</v>
      </c>
      <c r="G143" s="281">
        <f t="shared" ref="G143:H143" si="17">G144+G145</f>
        <v>360145041</v>
      </c>
      <c r="H143" s="281">
        <f t="shared" si="17"/>
        <v>0</v>
      </c>
      <c r="I143" s="281">
        <f t="shared" si="12"/>
        <v>905614041</v>
      </c>
    </row>
    <row r="144" spans="1:9" s="394" customFormat="1" ht="36.75" customHeight="1" x14ac:dyDescent="0.2">
      <c r="A144" s="424"/>
      <c r="B144" s="410" t="s">
        <v>842</v>
      </c>
      <c r="C144" s="411">
        <v>545469000</v>
      </c>
      <c r="D144" s="411"/>
      <c r="E144" s="411"/>
      <c r="F144" s="411">
        <f t="shared" si="11"/>
        <v>545469000</v>
      </c>
      <c r="G144" s="411">
        <v>360145041</v>
      </c>
      <c r="H144" s="411"/>
      <c r="I144" s="411">
        <f t="shared" si="12"/>
        <v>905614041</v>
      </c>
    </row>
    <row r="145" spans="1:9" s="394" customFormat="1" ht="27.75" hidden="1" customHeight="1" x14ac:dyDescent="0.2">
      <c r="A145" s="424"/>
      <c r="B145" s="410" t="s">
        <v>717</v>
      </c>
      <c r="C145" s="411"/>
      <c r="D145" s="411"/>
      <c r="E145" s="411"/>
      <c r="F145" s="411">
        <f t="shared" si="11"/>
        <v>0</v>
      </c>
      <c r="G145" s="411"/>
      <c r="H145" s="411"/>
      <c r="I145" s="411">
        <f t="shared" si="12"/>
        <v>0</v>
      </c>
    </row>
    <row r="146" spans="1:9" s="389" customFormat="1" ht="40.5" customHeight="1" x14ac:dyDescent="0.2">
      <c r="A146" s="396"/>
      <c r="B146" s="408" t="s">
        <v>843</v>
      </c>
      <c r="C146" s="281">
        <f>C147</f>
        <v>330554499</v>
      </c>
      <c r="D146" s="281">
        <f t="shared" ref="D146:H146" si="18">D147</f>
        <v>-9985577</v>
      </c>
      <c r="E146" s="281">
        <f t="shared" si="18"/>
        <v>0</v>
      </c>
      <c r="F146" s="281">
        <f t="shared" si="11"/>
        <v>320568922</v>
      </c>
      <c r="G146" s="281">
        <f t="shared" si="18"/>
        <v>117903065</v>
      </c>
      <c r="H146" s="281">
        <f t="shared" si="18"/>
        <v>0</v>
      </c>
      <c r="I146" s="281">
        <f t="shared" si="12"/>
        <v>438471987</v>
      </c>
    </row>
    <row r="147" spans="1:9" s="394" customFormat="1" ht="19.5" customHeight="1" x14ac:dyDescent="0.2">
      <c r="A147" s="426"/>
      <c r="B147" s="410" t="s">
        <v>717</v>
      </c>
      <c r="C147" s="411">
        <f>295423257+35131242</f>
        <v>330554499</v>
      </c>
      <c r="D147" s="411">
        <v>-9985577</v>
      </c>
      <c r="E147" s="411"/>
      <c r="F147" s="411">
        <f t="shared" si="11"/>
        <v>320568922</v>
      </c>
      <c r="G147" s="411">
        <v>117903065</v>
      </c>
      <c r="H147" s="411"/>
      <c r="I147" s="411">
        <f t="shared" si="12"/>
        <v>438471987</v>
      </c>
    </row>
    <row r="148" spans="1:9" s="389" customFormat="1" ht="76.5" hidden="1" customHeight="1" x14ac:dyDescent="0.2">
      <c r="A148" s="425"/>
      <c r="B148" s="408" t="s">
        <v>814</v>
      </c>
      <c r="C148" s="281">
        <f>C149</f>
        <v>54868758</v>
      </c>
      <c r="D148" s="281">
        <f t="shared" ref="D148:H148" si="19">D149</f>
        <v>9985577</v>
      </c>
      <c r="E148" s="281">
        <f t="shared" si="19"/>
        <v>0</v>
      </c>
      <c r="F148" s="281">
        <f t="shared" si="11"/>
        <v>64854335</v>
      </c>
      <c r="G148" s="281">
        <f t="shared" si="19"/>
        <v>0</v>
      </c>
      <c r="H148" s="281">
        <f t="shared" si="19"/>
        <v>0</v>
      </c>
      <c r="I148" s="281">
        <f t="shared" si="12"/>
        <v>64854335</v>
      </c>
    </row>
    <row r="149" spans="1:9" s="389" customFormat="1" ht="18.75" hidden="1" customHeight="1" x14ac:dyDescent="0.2">
      <c r="A149" s="425"/>
      <c r="B149" s="410" t="s">
        <v>717</v>
      </c>
      <c r="C149" s="281">
        <v>54868758</v>
      </c>
      <c r="D149" s="281">
        <v>9985577</v>
      </c>
      <c r="E149" s="281"/>
      <c r="F149" s="411">
        <f t="shared" si="11"/>
        <v>64854335</v>
      </c>
      <c r="G149" s="281"/>
      <c r="H149" s="281"/>
      <c r="I149" s="411">
        <f t="shared" si="12"/>
        <v>64854335</v>
      </c>
    </row>
    <row r="150" spans="1:9" s="389" customFormat="1" ht="41.25" customHeight="1" x14ac:dyDescent="0.2">
      <c r="A150" s="427">
        <v>11</v>
      </c>
      <c r="B150" s="420" t="s">
        <v>709</v>
      </c>
      <c r="C150" s="439">
        <f t="shared" ref="C150:H150" si="20">C151</f>
        <v>239482000</v>
      </c>
      <c r="D150" s="439">
        <f t="shared" si="20"/>
        <v>0</v>
      </c>
      <c r="E150" s="439">
        <f t="shared" si="20"/>
        <v>0</v>
      </c>
      <c r="F150" s="401">
        <f>C150+D150+E150</f>
        <v>239482000</v>
      </c>
      <c r="G150" s="439">
        <f>G151+G161</f>
        <v>-172000000</v>
      </c>
      <c r="H150" s="439">
        <f t="shared" si="20"/>
        <v>0</v>
      </c>
      <c r="I150" s="401">
        <f t="shared" si="12"/>
        <v>67482000</v>
      </c>
    </row>
    <row r="151" spans="1:9" s="389" customFormat="1" ht="40.5" customHeight="1" x14ac:dyDescent="0.2">
      <c r="A151" s="425" t="s">
        <v>708</v>
      </c>
      <c r="B151" s="407" t="s">
        <v>864</v>
      </c>
      <c r="C151" s="440">
        <f>C153+C158</f>
        <v>239482000</v>
      </c>
      <c r="D151" s="440">
        <f>D153+D158</f>
        <v>0</v>
      </c>
      <c r="E151" s="440">
        <f>E153+E158</f>
        <v>0</v>
      </c>
      <c r="F151" s="282">
        <f t="shared" si="11"/>
        <v>239482000</v>
      </c>
      <c r="G151" s="440">
        <f>G153+G158</f>
        <v>-173000000</v>
      </c>
      <c r="H151" s="440">
        <f>H153+H158</f>
        <v>0</v>
      </c>
      <c r="I151" s="282">
        <f>F151+G151+H151</f>
        <v>66482000</v>
      </c>
    </row>
    <row r="152" spans="1:9" s="389" customFormat="1" ht="20.25" customHeight="1" x14ac:dyDescent="0.2">
      <c r="A152" s="425"/>
      <c r="B152" s="407" t="s">
        <v>754</v>
      </c>
      <c r="C152" s="440">
        <f>C153</f>
        <v>194250000</v>
      </c>
      <c r="D152" s="440">
        <f>D153</f>
        <v>0</v>
      </c>
      <c r="E152" s="440">
        <f>E153</f>
        <v>0</v>
      </c>
      <c r="F152" s="282">
        <f t="shared" si="11"/>
        <v>194250000</v>
      </c>
      <c r="G152" s="440">
        <f>G153</f>
        <v>-150866000</v>
      </c>
      <c r="H152" s="440">
        <f>H153</f>
        <v>0</v>
      </c>
      <c r="I152" s="282">
        <f t="shared" si="12"/>
        <v>43384000</v>
      </c>
    </row>
    <row r="153" spans="1:9" s="389" customFormat="1" ht="56.25" customHeight="1" x14ac:dyDescent="0.2">
      <c r="A153" s="425"/>
      <c r="B153" s="403" t="s">
        <v>735</v>
      </c>
      <c r="C153" s="281">
        <f>C154</f>
        <v>194250000</v>
      </c>
      <c r="D153" s="281">
        <f t="shared" ref="D153:H153" si="21">D154</f>
        <v>0</v>
      </c>
      <c r="E153" s="281">
        <f t="shared" si="21"/>
        <v>0</v>
      </c>
      <c r="F153" s="281">
        <f t="shared" si="11"/>
        <v>194250000</v>
      </c>
      <c r="G153" s="281">
        <f t="shared" si="21"/>
        <v>-150866000</v>
      </c>
      <c r="H153" s="281">
        <f t="shared" si="21"/>
        <v>0</v>
      </c>
      <c r="I153" s="281">
        <f t="shared" si="12"/>
        <v>43384000</v>
      </c>
    </row>
    <row r="154" spans="1:9" s="394" customFormat="1" ht="21" customHeight="1" x14ac:dyDescent="0.2">
      <c r="A154" s="424"/>
      <c r="B154" s="410" t="s">
        <v>717</v>
      </c>
      <c r="C154" s="411">
        <v>194250000</v>
      </c>
      <c r="D154" s="411"/>
      <c r="E154" s="411"/>
      <c r="F154" s="411">
        <f t="shared" si="11"/>
        <v>194250000</v>
      </c>
      <c r="G154" s="411">
        <f>22134000-173000000</f>
        <v>-150866000</v>
      </c>
      <c r="H154" s="411"/>
      <c r="I154" s="411">
        <f t="shared" si="12"/>
        <v>43384000</v>
      </c>
    </row>
    <row r="155" spans="1:9" s="394" customFormat="1" ht="21" hidden="1" customHeight="1" x14ac:dyDescent="0.2">
      <c r="A155" s="424"/>
      <c r="B155" s="410" t="s">
        <v>718</v>
      </c>
      <c r="C155" s="411"/>
      <c r="D155" s="411"/>
      <c r="E155" s="411"/>
      <c r="F155" s="281">
        <f t="shared" si="11"/>
        <v>0</v>
      </c>
      <c r="G155" s="411"/>
      <c r="H155" s="411"/>
      <c r="I155" s="281">
        <f t="shared" si="12"/>
        <v>0</v>
      </c>
    </row>
    <row r="156" spans="1:9" s="393" customFormat="1" ht="21" customHeight="1" x14ac:dyDescent="0.2">
      <c r="A156" s="425"/>
      <c r="B156" s="404" t="s">
        <v>760</v>
      </c>
      <c r="C156" s="282">
        <f t="shared" ref="C156:H157" si="22">C157</f>
        <v>45232000</v>
      </c>
      <c r="D156" s="282">
        <f t="shared" si="22"/>
        <v>0</v>
      </c>
      <c r="E156" s="282">
        <f t="shared" si="22"/>
        <v>0</v>
      </c>
      <c r="F156" s="282">
        <f t="shared" si="11"/>
        <v>45232000</v>
      </c>
      <c r="G156" s="282">
        <f t="shared" si="22"/>
        <v>-22134000</v>
      </c>
      <c r="H156" s="282">
        <f t="shared" si="22"/>
        <v>0</v>
      </c>
      <c r="I156" s="282">
        <f t="shared" si="12"/>
        <v>23098000</v>
      </c>
    </row>
    <row r="157" spans="1:9" s="389" customFormat="1" ht="20.25" customHeight="1" x14ac:dyDescent="0.2">
      <c r="A157" s="425"/>
      <c r="B157" s="404" t="s">
        <v>455</v>
      </c>
      <c r="C157" s="282">
        <f t="shared" si="22"/>
        <v>45232000</v>
      </c>
      <c r="D157" s="282">
        <f t="shared" si="22"/>
        <v>0</v>
      </c>
      <c r="E157" s="282">
        <f t="shared" si="22"/>
        <v>0</v>
      </c>
      <c r="F157" s="282">
        <f t="shared" si="11"/>
        <v>45232000</v>
      </c>
      <c r="G157" s="282">
        <f t="shared" si="22"/>
        <v>-22134000</v>
      </c>
      <c r="H157" s="282">
        <f t="shared" si="22"/>
        <v>0</v>
      </c>
      <c r="I157" s="282">
        <f t="shared" si="12"/>
        <v>23098000</v>
      </c>
    </row>
    <row r="158" spans="1:9" s="389" customFormat="1" ht="41.25" customHeight="1" x14ac:dyDescent="0.2">
      <c r="A158" s="425"/>
      <c r="B158" s="240" t="s">
        <v>713</v>
      </c>
      <c r="C158" s="281">
        <f>C159</f>
        <v>45232000</v>
      </c>
      <c r="D158" s="281">
        <f t="shared" ref="D158:H158" si="23">D159</f>
        <v>0</v>
      </c>
      <c r="E158" s="281">
        <f t="shared" si="23"/>
        <v>0</v>
      </c>
      <c r="F158" s="281">
        <f t="shared" si="11"/>
        <v>45232000</v>
      </c>
      <c r="G158" s="281">
        <f t="shared" si="23"/>
        <v>-22134000</v>
      </c>
      <c r="H158" s="281">
        <f t="shared" si="23"/>
        <v>0</v>
      </c>
      <c r="I158" s="281">
        <f t="shared" si="12"/>
        <v>23098000</v>
      </c>
    </row>
    <row r="159" spans="1:9" s="394" customFormat="1" ht="21.75" customHeight="1" x14ac:dyDescent="0.2">
      <c r="A159" s="424"/>
      <c r="B159" s="410" t="s">
        <v>717</v>
      </c>
      <c r="C159" s="411">
        <v>45232000</v>
      </c>
      <c r="D159" s="411"/>
      <c r="E159" s="411"/>
      <c r="F159" s="411">
        <f t="shared" ref="F159:F226" si="24">C159+D159+E159</f>
        <v>45232000</v>
      </c>
      <c r="G159" s="411">
        <v>-22134000</v>
      </c>
      <c r="H159" s="411"/>
      <c r="I159" s="411">
        <f t="shared" si="12"/>
        <v>23098000</v>
      </c>
    </row>
    <row r="160" spans="1:9" s="394" customFormat="1" ht="21.75" hidden="1" customHeight="1" x14ac:dyDescent="0.2">
      <c r="A160" s="424"/>
      <c r="B160" s="410" t="s">
        <v>718</v>
      </c>
      <c r="C160" s="411"/>
      <c r="D160" s="411"/>
      <c r="E160" s="411"/>
      <c r="F160" s="281">
        <f t="shared" si="24"/>
        <v>0</v>
      </c>
      <c r="G160" s="411"/>
      <c r="H160" s="411"/>
      <c r="I160" s="281">
        <f t="shared" si="12"/>
        <v>0</v>
      </c>
    </row>
    <row r="161" spans="1:9" s="394" customFormat="1" ht="43.15" customHeight="1" x14ac:dyDescent="0.2">
      <c r="A161" s="424" t="s">
        <v>901</v>
      </c>
      <c r="B161" s="402" t="s">
        <v>900</v>
      </c>
      <c r="C161" s="411"/>
      <c r="D161" s="411"/>
      <c r="E161" s="411"/>
      <c r="F161" s="281"/>
      <c r="G161" s="411">
        <f>G162</f>
        <v>1000000</v>
      </c>
      <c r="H161" s="411"/>
      <c r="I161" s="281">
        <f t="shared" si="12"/>
        <v>1000000</v>
      </c>
    </row>
    <row r="162" spans="1:9" s="394" customFormat="1" ht="21.75" customHeight="1" x14ac:dyDescent="0.2">
      <c r="A162" s="424"/>
      <c r="B162" s="402" t="s">
        <v>754</v>
      </c>
      <c r="C162" s="411"/>
      <c r="D162" s="411"/>
      <c r="E162" s="411"/>
      <c r="F162" s="281"/>
      <c r="G162" s="411">
        <f>G163</f>
        <v>1000000</v>
      </c>
      <c r="H162" s="411"/>
      <c r="I162" s="281">
        <f t="shared" si="12"/>
        <v>1000000</v>
      </c>
    </row>
    <row r="163" spans="1:9" s="394" customFormat="1" ht="77.45" customHeight="1" x14ac:dyDescent="0.2">
      <c r="A163" s="424"/>
      <c r="B163" s="410" t="s">
        <v>917</v>
      </c>
      <c r="C163" s="411"/>
      <c r="D163" s="411"/>
      <c r="E163" s="411"/>
      <c r="F163" s="281"/>
      <c r="G163" s="411">
        <f>G164</f>
        <v>1000000</v>
      </c>
      <c r="H163" s="411"/>
      <c r="I163" s="281">
        <f t="shared" si="12"/>
        <v>1000000</v>
      </c>
    </row>
    <row r="164" spans="1:9" s="394" customFormat="1" ht="21.75" customHeight="1" x14ac:dyDescent="0.2">
      <c r="A164" s="424"/>
      <c r="B164" s="410" t="s">
        <v>717</v>
      </c>
      <c r="C164" s="411"/>
      <c r="D164" s="411"/>
      <c r="E164" s="411"/>
      <c r="F164" s="281"/>
      <c r="G164" s="411">
        <v>1000000</v>
      </c>
      <c r="H164" s="411"/>
      <c r="I164" s="281">
        <f t="shared" si="12"/>
        <v>1000000</v>
      </c>
    </row>
    <row r="165" spans="1:9" s="394" customFormat="1" ht="41.25" hidden="1" customHeight="1" x14ac:dyDescent="0.2">
      <c r="A165" s="427">
        <v>12</v>
      </c>
      <c r="B165" s="412" t="s">
        <v>696</v>
      </c>
      <c r="C165" s="401">
        <f t="shared" ref="C165:H166" si="25">C166</f>
        <v>10512443</v>
      </c>
      <c r="D165" s="401">
        <f t="shared" si="25"/>
        <v>0</v>
      </c>
      <c r="E165" s="401">
        <f t="shared" si="25"/>
        <v>0</v>
      </c>
      <c r="F165" s="401">
        <f t="shared" si="24"/>
        <v>10512443</v>
      </c>
      <c r="G165" s="401">
        <f t="shared" si="25"/>
        <v>0</v>
      </c>
      <c r="H165" s="401">
        <f t="shared" si="25"/>
        <v>0</v>
      </c>
      <c r="I165" s="401">
        <f t="shared" si="12"/>
        <v>10512443</v>
      </c>
    </row>
    <row r="166" spans="1:9" s="393" customFormat="1" ht="43.5" hidden="1" customHeight="1" x14ac:dyDescent="0.2">
      <c r="A166" s="425" t="s">
        <v>697</v>
      </c>
      <c r="B166" s="404" t="s">
        <v>744</v>
      </c>
      <c r="C166" s="282">
        <f t="shared" si="25"/>
        <v>10512443</v>
      </c>
      <c r="D166" s="282">
        <f t="shared" si="25"/>
        <v>0</v>
      </c>
      <c r="E166" s="282">
        <f t="shared" si="25"/>
        <v>0</v>
      </c>
      <c r="F166" s="282">
        <f t="shared" si="24"/>
        <v>10512443</v>
      </c>
      <c r="G166" s="282">
        <f t="shared" si="25"/>
        <v>0</v>
      </c>
      <c r="H166" s="282">
        <f t="shared" si="25"/>
        <v>0</v>
      </c>
      <c r="I166" s="282">
        <f t="shared" si="12"/>
        <v>10512443</v>
      </c>
    </row>
    <row r="167" spans="1:9" s="394" customFormat="1" ht="21" hidden="1" customHeight="1" x14ac:dyDescent="0.2">
      <c r="A167" s="426"/>
      <c r="B167" s="402" t="s">
        <v>760</v>
      </c>
      <c r="C167" s="435">
        <f>C168+C169</f>
        <v>10512443</v>
      </c>
      <c r="D167" s="435">
        <f>D168+D169</f>
        <v>0</v>
      </c>
      <c r="E167" s="435">
        <f>E168+E169</f>
        <v>0</v>
      </c>
      <c r="F167" s="282">
        <f t="shared" si="24"/>
        <v>10512443</v>
      </c>
      <c r="G167" s="435">
        <f>G168+G169</f>
        <v>0</v>
      </c>
      <c r="H167" s="435">
        <f>H168+H169</f>
        <v>0</v>
      </c>
      <c r="I167" s="282">
        <f t="shared" si="12"/>
        <v>10512443</v>
      </c>
    </row>
    <row r="168" spans="1:9" s="394" customFormat="1" ht="57.75" hidden="1" customHeight="1" x14ac:dyDescent="0.2">
      <c r="A168" s="426"/>
      <c r="B168" s="410" t="s">
        <v>810</v>
      </c>
      <c r="C168" s="411">
        <f>C176+C172</f>
        <v>10512443</v>
      </c>
      <c r="D168" s="411">
        <f>D176+D172</f>
        <v>0</v>
      </c>
      <c r="E168" s="411">
        <f>E176+E172</f>
        <v>0</v>
      </c>
      <c r="F168" s="411">
        <f t="shared" si="24"/>
        <v>10512443</v>
      </c>
      <c r="G168" s="411">
        <f>G176+G172</f>
        <v>0</v>
      </c>
      <c r="H168" s="411">
        <f>H176+H172</f>
        <v>0</v>
      </c>
      <c r="I168" s="411">
        <f t="shared" si="12"/>
        <v>10512443</v>
      </c>
    </row>
    <row r="169" spans="1:9" s="394" customFormat="1" ht="76.5" hidden="1" customHeight="1" x14ac:dyDescent="0.2">
      <c r="A169" s="426"/>
      <c r="B169" s="410" t="s">
        <v>796</v>
      </c>
      <c r="C169" s="411">
        <f>C173+C177</f>
        <v>0</v>
      </c>
      <c r="D169" s="411">
        <f>D173+D177</f>
        <v>0</v>
      </c>
      <c r="E169" s="411">
        <f>E173+E177</f>
        <v>0</v>
      </c>
      <c r="F169" s="281">
        <f t="shared" si="24"/>
        <v>0</v>
      </c>
      <c r="G169" s="411">
        <f>G173+G177</f>
        <v>0</v>
      </c>
      <c r="H169" s="411">
        <f>H173+H177</f>
        <v>0</v>
      </c>
      <c r="I169" s="281">
        <f t="shared" ref="I169:I232" si="26">F169+G169+H169</f>
        <v>0</v>
      </c>
    </row>
    <row r="170" spans="1:9" s="393" customFormat="1" ht="22.5" hidden="1" customHeight="1" x14ac:dyDescent="0.2">
      <c r="A170" s="425"/>
      <c r="B170" s="404" t="s">
        <v>679</v>
      </c>
      <c r="C170" s="282">
        <f>C171</f>
        <v>0</v>
      </c>
      <c r="D170" s="282">
        <f>D171</f>
        <v>0</v>
      </c>
      <c r="E170" s="282">
        <f>E171</f>
        <v>0</v>
      </c>
      <c r="F170" s="282">
        <f t="shared" si="24"/>
        <v>0</v>
      </c>
      <c r="G170" s="282">
        <f>G171</f>
        <v>0</v>
      </c>
      <c r="H170" s="282">
        <f>H171</f>
        <v>0</v>
      </c>
      <c r="I170" s="282">
        <f t="shared" si="26"/>
        <v>0</v>
      </c>
    </row>
    <row r="171" spans="1:9" s="389" customFormat="1" ht="38.25" hidden="1" customHeight="1" x14ac:dyDescent="0.2">
      <c r="A171" s="396"/>
      <c r="B171" s="403" t="s">
        <v>780</v>
      </c>
      <c r="C171" s="281">
        <f>C172+C173</f>
        <v>0</v>
      </c>
      <c r="D171" s="281">
        <f>D172+D173</f>
        <v>0</v>
      </c>
      <c r="E171" s="281">
        <f>E172+E173</f>
        <v>0</v>
      </c>
      <c r="F171" s="281">
        <f t="shared" si="24"/>
        <v>0</v>
      </c>
      <c r="G171" s="281">
        <f>G172+G173</f>
        <v>0</v>
      </c>
      <c r="H171" s="281">
        <f>H172+H173</f>
        <v>0</v>
      </c>
      <c r="I171" s="281">
        <f t="shared" si="26"/>
        <v>0</v>
      </c>
    </row>
    <row r="172" spans="1:9" s="389" customFormat="1" ht="20.25" hidden="1" customHeight="1" x14ac:dyDescent="0.2">
      <c r="A172" s="396"/>
      <c r="B172" s="410" t="s">
        <v>717</v>
      </c>
      <c r="C172" s="411">
        <v>0</v>
      </c>
      <c r="D172" s="411"/>
      <c r="E172" s="411"/>
      <c r="F172" s="411">
        <f t="shared" si="24"/>
        <v>0</v>
      </c>
      <c r="G172" s="411"/>
      <c r="H172" s="411"/>
      <c r="I172" s="411">
        <f t="shared" si="26"/>
        <v>0</v>
      </c>
    </row>
    <row r="173" spans="1:9" s="394" customFormat="1" ht="20.25" hidden="1" customHeight="1" x14ac:dyDescent="0.2">
      <c r="A173" s="426"/>
      <c r="B173" s="410" t="s">
        <v>718</v>
      </c>
      <c r="C173" s="411">
        <v>0</v>
      </c>
      <c r="D173" s="411">
        <v>0</v>
      </c>
      <c r="E173" s="411">
        <v>0</v>
      </c>
      <c r="F173" s="281">
        <f t="shared" si="24"/>
        <v>0</v>
      </c>
      <c r="G173" s="411">
        <v>0</v>
      </c>
      <c r="H173" s="411">
        <v>0</v>
      </c>
      <c r="I173" s="281">
        <f t="shared" si="26"/>
        <v>0</v>
      </c>
    </row>
    <row r="174" spans="1:9" s="389" customFormat="1" ht="18.75" hidden="1" customHeight="1" x14ac:dyDescent="0.2">
      <c r="A174" s="425"/>
      <c r="B174" s="404" t="s">
        <v>671</v>
      </c>
      <c r="C174" s="282">
        <f>C175</f>
        <v>10512443</v>
      </c>
      <c r="D174" s="282">
        <f>D175</f>
        <v>0</v>
      </c>
      <c r="E174" s="282">
        <f>E175</f>
        <v>0</v>
      </c>
      <c r="F174" s="401">
        <f t="shared" si="24"/>
        <v>10512443</v>
      </c>
      <c r="G174" s="282">
        <f>G175</f>
        <v>0</v>
      </c>
      <c r="H174" s="282">
        <f>H175</f>
        <v>0</v>
      </c>
      <c r="I174" s="401">
        <f t="shared" si="26"/>
        <v>10512443</v>
      </c>
    </row>
    <row r="175" spans="1:9" s="389" customFormat="1" ht="38.25" hidden="1" customHeight="1" x14ac:dyDescent="0.2">
      <c r="A175" s="425"/>
      <c r="B175" s="403" t="s">
        <v>716</v>
      </c>
      <c r="C175" s="281">
        <f>C176+C177</f>
        <v>10512443</v>
      </c>
      <c r="D175" s="281">
        <f>D176+D177</f>
        <v>0</v>
      </c>
      <c r="E175" s="281">
        <f>E176+E177</f>
        <v>0</v>
      </c>
      <c r="F175" s="281">
        <f t="shared" si="24"/>
        <v>10512443</v>
      </c>
      <c r="G175" s="281">
        <f>G176+G177</f>
        <v>0</v>
      </c>
      <c r="H175" s="281">
        <f>H176+H177</f>
        <v>0</v>
      </c>
      <c r="I175" s="281">
        <f t="shared" si="26"/>
        <v>10512443</v>
      </c>
    </row>
    <row r="176" spans="1:9" s="394" customFormat="1" ht="21" hidden="1" customHeight="1" x14ac:dyDescent="0.2">
      <c r="A176" s="424"/>
      <c r="B176" s="410" t="s">
        <v>717</v>
      </c>
      <c r="C176" s="411">
        <v>10512443</v>
      </c>
      <c r="D176" s="411"/>
      <c r="E176" s="411"/>
      <c r="F176" s="411">
        <f t="shared" si="24"/>
        <v>10512443</v>
      </c>
      <c r="G176" s="411"/>
      <c r="H176" s="411"/>
      <c r="I176" s="411">
        <f t="shared" si="26"/>
        <v>10512443</v>
      </c>
    </row>
    <row r="177" spans="1:9" s="394" customFormat="1" ht="21" hidden="1" customHeight="1" x14ac:dyDescent="0.2">
      <c r="A177" s="426"/>
      <c r="B177" s="410" t="s">
        <v>718</v>
      </c>
      <c r="C177" s="411">
        <v>0</v>
      </c>
      <c r="D177" s="411">
        <v>0</v>
      </c>
      <c r="E177" s="411">
        <v>0</v>
      </c>
      <c r="F177" s="281">
        <f t="shared" si="24"/>
        <v>0</v>
      </c>
      <c r="G177" s="411">
        <v>0</v>
      </c>
      <c r="H177" s="411">
        <v>0</v>
      </c>
      <c r="I177" s="281">
        <f t="shared" si="26"/>
        <v>0</v>
      </c>
    </row>
    <row r="178" spans="1:9" s="394" customFormat="1" ht="43.5" customHeight="1" x14ac:dyDescent="0.2">
      <c r="A178" s="427">
        <v>13</v>
      </c>
      <c r="B178" s="400" t="s">
        <v>695</v>
      </c>
      <c r="C178" s="401">
        <f>C179</f>
        <v>68682730</v>
      </c>
      <c r="D178" s="401">
        <f>D179</f>
        <v>0</v>
      </c>
      <c r="E178" s="401">
        <f>E179</f>
        <v>0</v>
      </c>
      <c r="F178" s="401">
        <f t="shared" si="24"/>
        <v>68682730</v>
      </c>
      <c r="G178" s="401">
        <f>G179</f>
        <v>6036117</v>
      </c>
      <c r="H178" s="401">
        <f>H179</f>
        <v>0</v>
      </c>
      <c r="I178" s="401">
        <f t="shared" si="26"/>
        <v>74718847</v>
      </c>
    </row>
    <row r="179" spans="1:9" s="389" customFormat="1" ht="59.25" customHeight="1" x14ac:dyDescent="0.2">
      <c r="A179" s="425" t="s">
        <v>706</v>
      </c>
      <c r="B179" s="399" t="s">
        <v>860</v>
      </c>
      <c r="C179" s="435">
        <f>C183+C180</f>
        <v>68682730</v>
      </c>
      <c r="D179" s="435">
        <f>D183+D180</f>
        <v>0</v>
      </c>
      <c r="E179" s="435">
        <f>E183+E180</f>
        <v>0</v>
      </c>
      <c r="F179" s="282">
        <f t="shared" si="24"/>
        <v>68682730</v>
      </c>
      <c r="G179" s="435">
        <f>G183+G180</f>
        <v>6036117</v>
      </c>
      <c r="H179" s="435">
        <f>H183+H180</f>
        <v>0</v>
      </c>
      <c r="I179" s="282">
        <f t="shared" si="26"/>
        <v>74718847</v>
      </c>
    </row>
    <row r="180" spans="1:9" s="454" customFormat="1" ht="23.25" hidden="1" customHeight="1" x14ac:dyDescent="0.2">
      <c r="A180" s="447"/>
      <c r="B180" s="402" t="s">
        <v>775</v>
      </c>
      <c r="C180" s="440">
        <f>C182</f>
        <v>50000000</v>
      </c>
      <c r="D180" s="440">
        <f>D182</f>
        <v>0</v>
      </c>
      <c r="E180" s="440">
        <f>E182</f>
        <v>0</v>
      </c>
      <c r="F180" s="282">
        <f t="shared" si="24"/>
        <v>50000000</v>
      </c>
      <c r="G180" s="440">
        <f>G182</f>
        <v>0</v>
      </c>
      <c r="H180" s="440">
        <f>H182</f>
        <v>0</v>
      </c>
      <c r="I180" s="282">
        <f t="shared" si="26"/>
        <v>50000000</v>
      </c>
    </row>
    <row r="181" spans="1:9" s="454" customFormat="1" ht="57" hidden="1" customHeight="1" x14ac:dyDescent="0.2">
      <c r="A181" s="447"/>
      <c r="B181" s="403" t="s">
        <v>776</v>
      </c>
      <c r="C181" s="448">
        <f>C182</f>
        <v>50000000</v>
      </c>
      <c r="D181" s="448">
        <f>D182</f>
        <v>0</v>
      </c>
      <c r="E181" s="448">
        <f>E182</f>
        <v>0</v>
      </c>
      <c r="F181" s="281">
        <f t="shared" si="24"/>
        <v>50000000</v>
      </c>
      <c r="G181" s="448">
        <f>G182</f>
        <v>0</v>
      </c>
      <c r="H181" s="448">
        <f>H182</f>
        <v>0</v>
      </c>
      <c r="I181" s="281">
        <f t="shared" si="26"/>
        <v>50000000</v>
      </c>
    </row>
    <row r="182" spans="1:9" s="453" customFormat="1" ht="22.5" hidden="1" customHeight="1" x14ac:dyDescent="0.2">
      <c r="A182" s="449"/>
      <c r="B182" s="410" t="s">
        <v>717</v>
      </c>
      <c r="C182" s="450">
        <v>50000000</v>
      </c>
      <c r="D182" s="450"/>
      <c r="E182" s="450"/>
      <c r="F182" s="411">
        <f t="shared" si="24"/>
        <v>50000000</v>
      </c>
      <c r="G182" s="450"/>
      <c r="H182" s="450"/>
      <c r="I182" s="411">
        <f t="shared" si="26"/>
        <v>50000000</v>
      </c>
    </row>
    <row r="183" spans="1:9" s="394" customFormat="1" ht="21" customHeight="1" x14ac:dyDescent="0.2">
      <c r="A183" s="426"/>
      <c r="B183" s="402" t="s">
        <v>760</v>
      </c>
      <c r="C183" s="435">
        <f>C184+C185+C186</f>
        <v>18682730</v>
      </c>
      <c r="D183" s="435">
        <f>D184+D185+D186</f>
        <v>0</v>
      </c>
      <c r="E183" s="435">
        <f>E184+E185+E186</f>
        <v>0</v>
      </c>
      <c r="F183" s="282">
        <f t="shared" si="24"/>
        <v>18682730</v>
      </c>
      <c r="G183" s="435">
        <f>G184+G185+G186</f>
        <v>6036117</v>
      </c>
      <c r="H183" s="435">
        <f>H184+H185+H186</f>
        <v>0</v>
      </c>
      <c r="I183" s="282">
        <f t="shared" si="26"/>
        <v>24718847</v>
      </c>
    </row>
    <row r="184" spans="1:9" s="394" customFormat="1" ht="58.5" customHeight="1" x14ac:dyDescent="0.2">
      <c r="A184" s="424"/>
      <c r="B184" s="410" t="s">
        <v>811</v>
      </c>
      <c r="C184" s="442">
        <f>C189</f>
        <v>18682730</v>
      </c>
      <c r="D184" s="442">
        <f>D189</f>
        <v>0</v>
      </c>
      <c r="E184" s="442">
        <f>E189</f>
        <v>0</v>
      </c>
      <c r="F184" s="411">
        <f t="shared" si="24"/>
        <v>18682730</v>
      </c>
      <c r="G184" s="442">
        <f>G189</f>
        <v>6036117</v>
      </c>
      <c r="H184" s="442">
        <f>H189</f>
        <v>0</v>
      </c>
      <c r="I184" s="411">
        <f t="shared" si="26"/>
        <v>24718847</v>
      </c>
    </row>
    <row r="185" spans="1:9" s="389" customFormat="1" ht="78" hidden="1" customHeight="1" x14ac:dyDescent="0.2">
      <c r="A185" s="425"/>
      <c r="B185" s="410" t="s">
        <v>745</v>
      </c>
      <c r="C185" s="442"/>
      <c r="D185" s="442"/>
      <c r="E185" s="442"/>
      <c r="F185" s="281">
        <f t="shared" si="24"/>
        <v>0</v>
      </c>
      <c r="G185" s="442"/>
      <c r="H185" s="442"/>
      <c r="I185" s="281">
        <f t="shared" si="26"/>
        <v>0</v>
      </c>
    </row>
    <row r="186" spans="1:9" s="389" customFormat="1" ht="56.25" hidden="1" customHeight="1" x14ac:dyDescent="0.2">
      <c r="A186" s="425"/>
      <c r="B186" s="410" t="s">
        <v>746</v>
      </c>
      <c r="C186" s="442"/>
      <c r="D186" s="442"/>
      <c r="E186" s="442"/>
      <c r="F186" s="281">
        <f t="shared" si="24"/>
        <v>0</v>
      </c>
      <c r="G186" s="442"/>
      <c r="H186" s="442"/>
      <c r="I186" s="281">
        <f t="shared" si="26"/>
        <v>0</v>
      </c>
    </row>
    <row r="187" spans="1:9" s="389" customFormat="1" ht="24.75" customHeight="1" x14ac:dyDescent="0.2">
      <c r="A187" s="425"/>
      <c r="B187" s="404" t="s">
        <v>669</v>
      </c>
      <c r="C187" s="435">
        <f t="shared" ref="C187:H188" si="27">C188</f>
        <v>18682730</v>
      </c>
      <c r="D187" s="435">
        <f t="shared" si="27"/>
        <v>0</v>
      </c>
      <c r="E187" s="435">
        <f t="shared" si="27"/>
        <v>0</v>
      </c>
      <c r="F187" s="282">
        <f t="shared" si="24"/>
        <v>18682730</v>
      </c>
      <c r="G187" s="435">
        <f t="shared" si="27"/>
        <v>6036117</v>
      </c>
      <c r="H187" s="435">
        <f t="shared" si="27"/>
        <v>0</v>
      </c>
      <c r="I187" s="282">
        <f t="shared" si="26"/>
        <v>24718847</v>
      </c>
    </row>
    <row r="188" spans="1:9" s="389" customFormat="1" ht="81" customHeight="1" x14ac:dyDescent="0.2">
      <c r="A188" s="425"/>
      <c r="B188" s="403" t="s">
        <v>847</v>
      </c>
      <c r="C188" s="281">
        <f t="shared" si="27"/>
        <v>18682730</v>
      </c>
      <c r="D188" s="281">
        <f t="shared" si="27"/>
        <v>0</v>
      </c>
      <c r="E188" s="281">
        <f t="shared" si="27"/>
        <v>0</v>
      </c>
      <c r="F188" s="281">
        <f t="shared" si="24"/>
        <v>18682730</v>
      </c>
      <c r="G188" s="281">
        <f t="shared" si="27"/>
        <v>6036117</v>
      </c>
      <c r="H188" s="281">
        <f t="shared" si="27"/>
        <v>0</v>
      </c>
      <c r="I188" s="281">
        <f t="shared" si="26"/>
        <v>24718847</v>
      </c>
    </row>
    <row r="189" spans="1:9" s="394" customFormat="1" ht="24" customHeight="1" x14ac:dyDescent="0.2">
      <c r="A189" s="424"/>
      <c r="B189" s="410" t="s">
        <v>717</v>
      </c>
      <c r="C189" s="411">
        <v>18682730</v>
      </c>
      <c r="D189" s="411"/>
      <c r="E189" s="411"/>
      <c r="F189" s="411">
        <f t="shared" si="24"/>
        <v>18682730</v>
      </c>
      <c r="G189" s="411">
        <v>6036117</v>
      </c>
      <c r="H189" s="411"/>
      <c r="I189" s="411">
        <f t="shared" si="26"/>
        <v>24718847</v>
      </c>
    </row>
    <row r="190" spans="1:9" s="394" customFormat="1" ht="41.25" customHeight="1" x14ac:dyDescent="0.2">
      <c r="A190" s="427">
        <v>14</v>
      </c>
      <c r="B190" s="413" t="s">
        <v>698</v>
      </c>
      <c r="C190" s="401">
        <f>C191+C266</f>
        <v>357840300</v>
      </c>
      <c r="D190" s="401">
        <f>D191+D266</f>
        <v>0</v>
      </c>
      <c r="E190" s="401">
        <f>E191+E266</f>
        <v>9510344</v>
      </c>
      <c r="F190" s="401">
        <f t="shared" si="24"/>
        <v>367350644</v>
      </c>
      <c r="G190" s="401">
        <f>G191+G266</f>
        <v>-61274000</v>
      </c>
      <c r="H190" s="401">
        <f>H191+H266</f>
        <v>0</v>
      </c>
      <c r="I190" s="401">
        <f t="shared" si="26"/>
        <v>306076644</v>
      </c>
    </row>
    <row r="191" spans="1:9" s="393" customFormat="1" ht="57.75" customHeight="1" x14ac:dyDescent="0.2">
      <c r="A191" s="425" t="s">
        <v>699</v>
      </c>
      <c r="B191" s="399" t="s">
        <v>849</v>
      </c>
      <c r="C191" s="436">
        <f t="shared" ref="C191:H192" si="28">C192</f>
        <v>232565000</v>
      </c>
      <c r="D191" s="436">
        <f t="shared" si="28"/>
        <v>0</v>
      </c>
      <c r="E191" s="436">
        <f t="shared" si="28"/>
        <v>9510344</v>
      </c>
      <c r="F191" s="282">
        <f t="shared" si="24"/>
        <v>242075344</v>
      </c>
      <c r="G191" s="436">
        <f t="shared" si="28"/>
        <v>-16274000</v>
      </c>
      <c r="H191" s="436">
        <f t="shared" si="28"/>
        <v>0</v>
      </c>
      <c r="I191" s="282">
        <f t="shared" si="26"/>
        <v>225801344</v>
      </c>
    </row>
    <row r="192" spans="1:9" s="393" customFormat="1" ht="25.5" customHeight="1" x14ac:dyDescent="0.2">
      <c r="A192" s="425"/>
      <c r="B192" s="399" t="s">
        <v>760</v>
      </c>
      <c r="C192" s="436">
        <f t="shared" si="28"/>
        <v>232565000</v>
      </c>
      <c r="D192" s="436">
        <f t="shared" si="28"/>
        <v>0</v>
      </c>
      <c r="E192" s="436">
        <f t="shared" si="28"/>
        <v>9510344</v>
      </c>
      <c r="F192" s="282">
        <f t="shared" si="24"/>
        <v>242075344</v>
      </c>
      <c r="G192" s="436">
        <f t="shared" si="28"/>
        <v>-16274000</v>
      </c>
      <c r="H192" s="436">
        <f t="shared" si="28"/>
        <v>0</v>
      </c>
      <c r="I192" s="282">
        <f t="shared" si="26"/>
        <v>225801344</v>
      </c>
    </row>
    <row r="193" spans="1:9" s="394" customFormat="1" ht="37.5" customHeight="1" x14ac:dyDescent="0.2">
      <c r="A193" s="426"/>
      <c r="B193" s="414" t="s">
        <v>686</v>
      </c>
      <c r="C193" s="442">
        <f>C195+C199+C204+C207+C214+C218+C221+C225+C227+C229+C236+C240+C244+C247+C250+C252+C258+C260</f>
        <v>232565000</v>
      </c>
      <c r="D193" s="442">
        <f>D195+D199+D204+D207+D214+D218+D221+D225+D227+D229+D236+D240+D244+D247+D250+D252+D258+D260</f>
        <v>0</v>
      </c>
      <c r="E193" s="442">
        <f>E195+E199+E204+E207+E214+E218+E221+E225+E227+E229+E236+E240+E244+E247+E250+E252+E258+E260</f>
        <v>9510344</v>
      </c>
      <c r="F193" s="411">
        <f t="shared" si="24"/>
        <v>242075344</v>
      </c>
      <c r="G193" s="442">
        <f>G195+G199+G204+G207+G214+G218+G221+G225+G227+G229+G236+G240+G244+G247+G250+G252+G258+G260</f>
        <v>-16274000</v>
      </c>
      <c r="H193" s="442">
        <f>H195+H199+H204+H207+H214+H218+H221+H225+H227+H229+H236+H240+H244+H247+H250+H252+H258+H260</f>
        <v>0</v>
      </c>
      <c r="I193" s="411">
        <f t="shared" si="26"/>
        <v>225801344</v>
      </c>
    </row>
    <row r="194" spans="1:9" s="394" customFormat="1" ht="24" customHeight="1" x14ac:dyDescent="0.2">
      <c r="A194" s="426"/>
      <c r="B194" s="414" t="s">
        <v>717</v>
      </c>
      <c r="C194" s="442">
        <f>C193</f>
        <v>232565000</v>
      </c>
      <c r="D194" s="442">
        <f>D193</f>
        <v>0</v>
      </c>
      <c r="E194" s="442">
        <f>E193</f>
        <v>9510344</v>
      </c>
      <c r="F194" s="411">
        <f t="shared" si="24"/>
        <v>242075344</v>
      </c>
      <c r="G194" s="442">
        <f>G193</f>
        <v>-16274000</v>
      </c>
      <c r="H194" s="442">
        <f>H193</f>
        <v>0</v>
      </c>
      <c r="I194" s="411">
        <f t="shared" si="26"/>
        <v>225801344</v>
      </c>
    </row>
    <row r="195" spans="1:9" s="393" customFormat="1" ht="24" hidden="1" customHeight="1" x14ac:dyDescent="0.2">
      <c r="A195" s="425"/>
      <c r="B195" s="415" t="s">
        <v>679</v>
      </c>
      <c r="C195" s="435">
        <f>C196+C197+C198</f>
        <v>16080000</v>
      </c>
      <c r="D195" s="435">
        <f>D196+D197+D198</f>
        <v>0</v>
      </c>
      <c r="E195" s="435">
        <f>E196+E197+E198</f>
        <v>0</v>
      </c>
      <c r="F195" s="282">
        <f t="shared" si="24"/>
        <v>16080000</v>
      </c>
      <c r="G195" s="435">
        <f>G196+G197+G198</f>
        <v>0</v>
      </c>
      <c r="H195" s="435">
        <f>H196+H197+H198</f>
        <v>0</v>
      </c>
      <c r="I195" s="282">
        <f t="shared" si="26"/>
        <v>16080000</v>
      </c>
    </row>
    <row r="196" spans="1:9" s="389" customFormat="1" ht="38.25" hidden="1" customHeight="1" x14ac:dyDescent="0.2">
      <c r="A196" s="425"/>
      <c r="B196" s="240" t="s">
        <v>852</v>
      </c>
      <c r="C196" s="281">
        <v>14160000</v>
      </c>
      <c r="D196" s="281"/>
      <c r="E196" s="281"/>
      <c r="F196" s="281">
        <f t="shared" si="24"/>
        <v>14160000</v>
      </c>
      <c r="G196" s="281"/>
      <c r="H196" s="281"/>
      <c r="I196" s="281">
        <f t="shared" si="26"/>
        <v>14160000</v>
      </c>
    </row>
    <row r="197" spans="1:9" s="389" customFormat="1" ht="37.5" hidden="1" customHeight="1" x14ac:dyDescent="0.2">
      <c r="A197" s="425"/>
      <c r="B197" s="240" t="s">
        <v>851</v>
      </c>
      <c r="C197" s="281">
        <v>1920000</v>
      </c>
      <c r="D197" s="281"/>
      <c r="E197" s="281"/>
      <c r="F197" s="281">
        <f t="shared" si="24"/>
        <v>1920000</v>
      </c>
      <c r="G197" s="281"/>
      <c r="H197" s="281"/>
      <c r="I197" s="281">
        <f t="shared" si="26"/>
        <v>1920000</v>
      </c>
    </row>
    <row r="198" spans="1:9" s="389" customFormat="1" ht="37.5" hidden="1" customHeight="1" x14ac:dyDescent="0.2">
      <c r="A198" s="425"/>
      <c r="B198" s="240" t="s">
        <v>761</v>
      </c>
      <c r="C198" s="281">
        <v>0</v>
      </c>
      <c r="D198" s="281">
        <v>0</v>
      </c>
      <c r="E198" s="281">
        <v>0</v>
      </c>
      <c r="F198" s="281">
        <f t="shared" si="24"/>
        <v>0</v>
      </c>
      <c r="G198" s="281">
        <v>0</v>
      </c>
      <c r="H198" s="281">
        <v>0</v>
      </c>
      <c r="I198" s="281">
        <f t="shared" si="26"/>
        <v>0</v>
      </c>
    </row>
    <row r="199" spans="1:9" s="393" customFormat="1" ht="21" hidden="1" customHeight="1" x14ac:dyDescent="0.2">
      <c r="A199" s="425"/>
      <c r="B199" s="416" t="s">
        <v>451</v>
      </c>
      <c r="C199" s="435">
        <f>C200+C201+C202+C203</f>
        <v>0</v>
      </c>
      <c r="D199" s="435">
        <f>D200+D201+D202+D203</f>
        <v>0</v>
      </c>
      <c r="E199" s="435">
        <f>E200+E201+E202+E203</f>
        <v>0</v>
      </c>
      <c r="F199" s="282">
        <f t="shared" si="24"/>
        <v>0</v>
      </c>
      <c r="G199" s="435">
        <f>G200+G201+G202+G203</f>
        <v>0</v>
      </c>
      <c r="H199" s="435">
        <f>H200+H201+H202+H203</f>
        <v>0</v>
      </c>
      <c r="I199" s="282">
        <f t="shared" si="26"/>
        <v>0</v>
      </c>
    </row>
    <row r="200" spans="1:9" s="389" customFormat="1" ht="57" hidden="1" customHeight="1" x14ac:dyDescent="0.2">
      <c r="A200" s="425"/>
      <c r="B200" s="240" t="s">
        <v>819</v>
      </c>
      <c r="C200" s="281">
        <v>0</v>
      </c>
      <c r="D200" s="281">
        <v>0</v>
      </c>
      <c r="E200" s="281">
        <v>0</v>
      </c>
      <c r="F200" s="281">
        <f t="shared" si="24"/>
        <v>0</v>
      </c>
      <c r="G200" s="281">
        <v>0</v>
      </c>
      <c r="H200" s="281">
        <v>0</v>
      </c>
      <c r="I200" s="281">
        <f t="shared" si="26"/>
        <v>0</v>
      </c>
    </row>
    <row r="201" spans="1:9" s="389" customFormat="1" ht="37.5" hidden="1" customHeight="1" x14ac:dyDescent="0.2">
      <c r="A201" s="425"/>
      <c r="B201" s="240" t="s">
        <v>820</v>
      </c>
      <c r="C201" s="281">
        <v>0</v>
      </c>
      <c r="D201" s="281">
        <v>0</v>
      </c>
      <c r="E201" s="281">
        <v>0</v>
      </c>
      <c r="F201" s="281">
        <f t="shared" si="24"/>
        <v>0</v>
      </c>
      <c r="G201" s="281">
        <v>0</v>
      </c>
      <c r="H201" s="281">
        <v>0</v>
      </c>
      <c r="I201" s="281">
        <f t="shared" si="26"/>
        <v>0</v>
      </c>
    </row>
    <row r="202" spans="1:9" s="389" customFormat="1" ht="78" hidden="1" customHeight="1" x14ac:dyDescent="0.2">
      <c r="A202" s="425"/>
      <c r="B202" s="240" t="s">
        <v>848</v>
      </c>
      <c r="C202" s="281">
        <v>0</v>
      </c>
      <c r="D202" s="281">
        <v>0</v>
      </c>
      <c r="E202" s="281">
        <v>0</v>
      </c>
      <c r="F202" s="281">
        <f t="shared" si="24"/>
        <v>0</v>
      </c>
      <c r="G202" s="281">
        <v>0</v>
      </c>
      <c r="H202" s="281">
        <v>0</v>
      </c>
      <c r="I202" s="281">
        <f t="shared" si="26"/>
        <v>0</v>
      </c>
    </row>
    <row r="203" spans="1:9" s="389" customFormat="1" ht="42.75" hidden="1" customHeight="1" x14ac:dyDescent="0.2">
      <c r="A203" s="425"/>
      <c r="B203" s="417" t="s">
        <v>793</v>
      </c>
      <c r="C203" s="281">
        <v>0</v>
      </c>
      <c r="D203" s="281">
        <v>0</v>
      </c>
      <c r="E203" s="281">
        <v>0</v>
      </c>
      <c r="F203" s="281">
        <f t="shared" si="24"/>
        <v>0</v>
      </c>
      <c r="G203" s="281">
        <v>0</v>
      </c>
      <c r="H203" s="281">
        <v>0</v>
      </c>
      <c r="I203" s="281">
        <f t="shared" si="26"/>
        <v>0</v>
      </c>
    </row>
    <row r="204" spans="1:9" s="389" customFormat="1" hidden="1" x14ac:dyDescent="0.2">
      <c r="A204" s="425"/>
      <c r="B204" s="416" t="s">
        <v>670</v>
      </c>
      <c r="C204" s="435">
        <f>C205+C206</f>
        <v>8825000</v>
      </c>
      <c r="D204" s="435">
        <f>D205+D206</f>
        <v>0</v>
      </c>
      <c r="E204" s="435">
        <f>E205+E206</f>
        <v>0</v>
      </c>
      <c r="F204" s="282">
        <f t="shared" si="24"/>
        <v>8825000</v>
      </c>
      <c r="G204" s="435">
        <f>G205+G206</f>
        <v>0</v>
      </c>
      <c r="H204" s="435">
        <f>H205+H206</f>
        <v>0</v>
      </c>
      <c r="I204" s="282">
        <f t="shared" si="26"/>
        <v>8825000</v>
      </c>
    </row>
    <row r="205" spans="1:9" s="389" customFormat="1" ht="25.5" hidden="1" customHeight="1" x14ac:dyDescent="0.2">
      <c r="A205" s="425"/>
      <c r="B205" s="417" t="s">
        <v>783</v>
      </c>
      <c r="C205" s="281">
        <v>1500000</v>
      </c>
      <c r="D205" s="281"/>
      <c r="E205" s="281"/>
      <c r="F205" s="281">
        <f t="shared" si="24"/>
        <v>1500000</v>
      </c>
      <c r="G205" s="281"/>
      <c r="H205" s="281"/>
      <c r="I205" s="281">
        <f t="shared" si="26"/>
        <v>1500000</v>
      </c>
    </row>
    <row r="206" spans="1:9" s="389" customFormat="1" ht="37.5" hidden="1" customHeight="1" x14ac:dyDescent="0.2">
      <c r="A206" s="425"/>
      <c r="B206" s="417" t="s">
        <v>873</v>
      </c>
      <c r="C206" s="281">
        <v>7325000</v>
      </c>
      <c r="D206" s="281"/>
      <c r="E206" s="281"/>
      <c r="F206" s="281">
        <f t="shared" si="24"/>
        <v>7325000</v>
      </c>
      <c r="G206" s="281"/>
      <c r="H206" s="281"/>
      <c r="I206" s="281">
        <f t="shared" si="26"/>
        <v>7325000</v>
      </c>
    </row>
    <row r="207" spans="1:9" s="393" customFormat="1" ht="18.75" customHeight="1" x14ac:dyDescent="0.2">
      <c r="A207" s="425"/>
      <c r="B207" s="415" t="s">
        <v>459</v>
      </c>
      <c r="C207" s="435">
        <f>C208+C209+C210+C211+C212+C213</f>
        <v>56998250</v>
      </c>
      <c r="D207" s="435">
        <f>D208+D209+D210+D211+D212+D213</f>
        <v>0</v>
      </c>
      <c r="E207" s="435">
        <f>E208+E209+E210+E211+E212+E213</f>
        <v>0</v>
      </c>
      <c r="F207" s="282">
        <f t="shared" si="24"/>
        <v>56998250</v>
      </c>
      <c r="G207" s="435">
        <f>G208+G209+G210+G211+G212+G213</f>
        <v>-4381000</v>
      </c>
      <c r="H207" s="435">
        <f>H208+H209+H210+H211+H212+H213</f>
        <v>0</v>
      </c>
      <c r="I207" s="282">
        <f t="shared" si="26"/>
        <v>52617250</v>
      </c>
    </row>
    <row r="208" spans="1:9" s="389" customFormat="1" ht="40.5" customHeight="1" x14ac:dyDescent="0.2">
      <c r="A208" s="425"/>
      <c r="B208" s="240" t="s">
        <v>821</v>
      </c>
      <c r="C208" s="281">
        <f>7602000+7431250</f>
        <v>15033250</v>
      </c>
      <c r="D208" s="281"/>
      <c r="E208" s="281"/>
      <c r="F208" s="281">
        <f t="shared" si="24"/>
        <v>15033250</v>
      </c>
      <c r="G208" s="281">
        <v>-15033250</v>
      </c>
      <c r="H208" s="281"/>
      <c r="I208" s="281">
        <f t="shared" si="26"/>
        <v>0</v>
      </c>
    </row>
    <row r="209" spans="1:9" s="389" customFormat="1" ht="39.75" customHeight="1" x14ac:dyDescent="0.2">
      <c r="A209" s="425"/>
      <c r="B209" s="240" t="s">
        <v>874</v>
      </c>
      <c r="C209" s="281">
        <v>18517000</v>
      </c>
      <c r="D209" s="281"/>
      <c r="E209" s="281"/>
      <c r="F209" s="281">
        <f t="shared" si="24"/>
        <v>18517000</v>
      </c>
      <c r="G209" s="281">
        <v>10652250</v>
      </c>
      <c r="H209" s="281"/>
      <c r="I209" s="281">
        <f t="shared" si="26"/>
        <v>29169250</v>
      </c>
    </row>
    <row r="210" spans="1:9" s="389" customFormat="1" ht="81" hidden="1" customHeight="1" x14ac:dyDescent="0.2">
      <c r="A210" s="425"/>
      <c r="B210" s="240" t="s">
        <v>850</v>
      </c>
      <c r="C210" s="281">
        <v>22872000</v>
      </c>
      <c r="D210" s="281"/>
      <c r="E210" s="281"/>
      <c r="F210" s="281">
        <f t="shared" si="24"/>
        <v>22872000</v>
      </c>
      <c r="G210" s="281"/>
      <c r="H210" s="281"/>
      <c r="I210" s="281">
        <f t="shared" si="26"/>
        <v>22872000</v>
      </c>
    </row>
    <row r="211" spans="1:9" s="389" customFormat="1" ht="27" hidden="1" customHeight="1" x14ac:dyDescent="0.2">
      <c r="A211" s="425"/>
      <c r="B211" s="417" t="s">
        <v>674</v>
      </c>
      <c r="C211" s="281">
        <v>0</v>
      </c>
      <c r="D211" s="281"/>
      <c r="E211" s="281"/>
      <c r="F211" s="281">
        <f t="shared" si="24"/>
        <v>0</v>
      </c>
      <c r="G211" s="281"/>
      <c r="H211" s="281"/>
      <c r="I211" s="281">
        <f t="shared" si="26"/>
        <v>0</v>
      </c>
    </row>
    <row r="212" spans="1:9" s="389" customFormat="1" ht="57.75" hidden="1" customHeight="1" x14ac:dyDescent="0.2">
      <c r="A212" s="425"/>
      <c r="B212" s="240" t="s">
        <v>853</v>
      </c>
      <c r="C212" s="281">
        <v>0</v>
      </c>
      <c r="D212" s="281"/>
      <c r="E212" s="281"/>
      <c r="F212" s="281">
        <f t="shared" si="24"/>
        <v>0</v>
      </c>
      <c r="G212" s="281"/>
      <c r="H212" s="281"/>
      <c r="I212" s="281">
        <f t="shared" si="26"/>
        <v>0</v>
      </c>
    </row>
    <row r="213" spans="1:9" s="389" customFormat="1" ht="26.25" hidden="1" customHeight="1" x14ac:dyDescent="0.2">
      <c r="A213" s="425"/>
      <c r="B213" s="240" t="s">
        <v>784</v>
      </c>
      <c r="C213" s="281">
        <v>576000</v>
      </c>
      <c r="D213" s="281"/>
      <c r="E213" s="281"/>
      <c r="F213" s="281">
        <f t="shared" si="24"/>
        <v>576000</v>
      </c>
      <c r="G213" s="281"/>
      <c r="H213" s="281"/>
      <c r="I213" s="281">
        <f t="shared" si="26"/>
        <v>576000</v>
      </c>
    </row>
    <row r="214" spans="1:9" s="393" customFormat="1" ht="25.5" hidden="1" customHeight="1" x14ac:dyDescent="0.2">
      <c r="A214" s="425"/>
      <c r="B214" s="416" t="s">
        <v>666</v>
      </c>
      <c r="C214" s="435">
        <f>C215+C216+C217</f>
        <v>800000</v>
      </c>
      <c r="D214" s="435">
        <f>D215+D216+D217</f>
        <v>0</v>
      </c>
      <c r="E214" s="435">
        <f>E215+E216+E217</f>
        <v>0</v>
      </c>
      <c r="F214" s="282">
        <f t="shared" si="24"/>
        <v>800000</v>
      </c>
      <c r="G214" s="435">
        <f>G215+G216+G217</f>
        <v>0</v>
      </c>
      <c r="H214" s="435">
        <f>H215+H216+H217</f>
        <v>0</v>
      </c>
      <c r="I214" s="282">
        <f t="shared" si="26"/>
        <v>800000</v>
      </c>
    </row>
    <row r="215" spans="1:9" s="393" customFormat="1" ht="39" hidden="1" customHeight="1" x14ac:dyDescent="0.2">
      <c r="A215" s="425"/>
      <c r="B215" s="417" t="s">
        <v>822</v>
      </c>
      <c r="C215" s="281">
        <v>0</v>
      </c>
      <c r="D215" s="281"/>
      <c r="E215" s="281"/>
      <c r="F215" s="281">
        <f t="shared" si="24"/>
        <v>0</v>
      </c>
      <c r="G215" s="281"/>
      <c r="H215" s="281"/>
      <c r="I215" s="281">
        <f t="shared" si="26"/>
        <v>0</v>
      </c>
    </row>
    <row r="216" spans="1:9" s="389" customFormat="1" ht="38.25" hidden="1" customHeight="1" x14ac:dyDescent="0.2">
      <c r="A216" s="425"/>
      <c r="B216" s="417" t="s">
        <v>823</v>
      </c>
      <c r="C216" s="281">
        <v>0</v>
      </c>
      <c r="D216" s="281"/>
      <c r="E216" s="281"/>
      <c r="F216" s="281">
        <f t="shared" si="24"/>
        <v>0</v>
      </c>
      <c r="G216" s="281"/>
      <c r="H216" s="281"/>
      <c r="I216" s="281">
        <f t="shared" si="26"/>
        <v>0</v>
      </c>
    </row>
    <row r="217" spans="1:9" s="389" customFormat="1" ht="24.75" hidden="1" customHeight="1" x14ac:dyDescent="0.2">
      <c r="A217" s="425"/>
      <c r="B217" s="240" t="s">
        <v>685</v>
      </c>
      <c r="C217" s="281">
        <v>800000</v>
      </c>
      <c r="D217" s="281"/>
      <c r="E217" s="281"/>
      <c r="F217" s="281">
        <f t="shared" si="24"/>
        <v>800000</v>
      </c>
      <c r="G217" s="281"/>
      <c r="H217" s="281"/>
      <c r="I217" s="281">
        <f t="shared" si="26"/>
        <v>800000</v>
      </c>
    </row>
    <row r="218" spans="1:9" s="393" customFormat="1" ht="22.5" hidden="1" customHeight="1" x14ac:dyDescent="0.2">
      <c r="A218" s="425"/>
      <c r="B218" s="416" t="s">
        <v>667</v>
      </c>
      <c r="C218" s="435">
        <f>C219+C220</f>
        <v>17400000</v>
      </c>
      <c r="D218" s="435">
        <f>D219+D220</f>
        <v>0</v>
      </c>
      <c r="E218" s="435">
        <f>E219+E220</f>
        <v>0</v>
      </c>
      <c r="F218" s="282">
        <f t="shared" si="24"/>
        <v>17400000</v>
      </c>
      <c r="G218" s="435">
        <f>G219+G220</f>
        <v>0</v>
      </c>
      <c r="H218" s="435">
        <f>H219+H220</f>
        <v>0</v>
      </c>
      <c r="I218" s="282">
        <f t="shared" si="26"/>
        <v>17400000</v>
      </c>
    </row>
    <row r="219" spans="1:9" s="393" customFormat="1" ht="39.75" hidden="1" customHeight="1" x14ac:dyDescent="0.2">
      <c r="A219" s="425"/>
      <c r="B219" s="240" t="s">
        <v>684</v>
      </c>
      <c r="C219" s="444">
        <v>7000000</v>
      </c>
      <c r="D219" s="444"/>
      <c r="E219" s="444"/>
      <c r="F219" s="281">
        <f t="shared" si="24"/>
        <v>7000000</v>
      </c>
      <c r="G219" s="444"/>
      <c r="H219" s="444"/>
      <c r="I219" s="281">
        <f t="shared" si="26"/>
        <v>7000000</v>
      </c>
    </row>
    <row r="220" spans="1:9" s="389" customFormat="1" ht="41.25" hidden="1" customHeight="1" x14ac:dyDescent="0.2">
      <c r="A220" s="425"/>
      <c r="B220" s="240" t="s">
        <v>824</v>
      </c>
      <c r="C220" s="281">
        <v>10400000</v>
      </c>
      <c r="D220" s="281"/>
      <c r="E220" s="281"/>
      <c r="F220" s="281">
        <f t="shared" si="24"/>
        <v>10400000</v>
      </c>
      <c r="G220" s="281"/>
      <c r="H220" s="281"/>
      <c r="I220" s="281">
        <f t="shared" si="26"/>
        <v>10400000</v>
      </c>
    </row>
    <row r="221" spans="1:9" s="393" customFormat="1" ht="20.25" hidden="1" customHeight="1" x14ac:dyDescent="0.2">
      <c r="A221" s="425"/>
      <c r="B221" s="415" t="s">
        <v>672</v>
      </c>
      <c r="C221" s="435">
        <f>C222+C223+C224</f>
        <v>14226750</v>
      </c>
      <c r="D221" s="435">
        <f>D222+D223+D224</f>
        <v>0</v>
      </c>
      <c r="E221" s="435">
        <f>E222+E223+E224</f>
        <v>0</v>
      </c>
      <c r="F221" s="282">
        <f t="shared" si="24"/>
        <v>14226750</v>
      </c>
      <c r="G221" s="435">
        <f>G222+G223+G224</f>
        <v>0</v>
      </c>
      <c r="H221" s="435">
        <f>H222+H223+H224</f>
        <v>0</v>
      </c>
      <c r="I221" s="282">
        <f t="shared" si="26"/>
        <v>14226750</v>
      </c>
    </row>
    <row r="222" spans="1:9" s="389" customFormat="1" ht="60" hidden="1" customHeight="1" x14ac:dyDescent="0.2">
      <c r="A222" s="425"/>
      <c r="B222" s="417" t="s">
        <v>840</v>
      </c>
      <c r="C222" s="281">
        <v>675000</v>
      </c>
      <c r="D222" s="281"/>
      <c r="E222" s="281"/>
      <c r="F222" s="281">
        <f t="shared" si="24"/>
        <v>675000</v>
      </c>
      <c r="G222" s="281"/>
      <c r="H222" s="281"/>
      <c r="I222" s="281">
        <f t="shared" si="26"/>
        <v>675000</v>
      </c>
    </row>
    <row r="223" spans="1:9" s="389" customFormat="1" ht="42" hidden="1" customHeight="1" x14ac:dyDescent="0.2">
      <c r="A223" s="425"/>
      <c r="B223" s="240" t="s">
        <v>825</v>
      </c>
      <c r="C223" s="281">
        <v>0</v>
      </c>
      <c r="D223" s="281"/>
      <c r="E223" s="281"/>
      <c r="F223" s="281">
        <f t="shared" si="24"/>
        <v>0</v>
      </c>
      <c r="G223" s="281"/>
      <c r="H223" s="281"/>
      <c r="I223" s="281">
        <f t="shared" si="26"/>
        <v>0</v>
      </c>
    </row>
    <row r="224" spans="1:9" s="389" customFormat="1" ht="38.25" hidden="1" customHeight="1" x14ac:dyDescent="0.2">
      <c r="A224" s="425"/>
      <c r="B224" s="240" t="s">
        <v>854</v>
      </c>
      <c r="C224" s="281">
        <f>3000000+10551750</f>
        <v>13551750</v>
      </c>
      <c r="D224" s="281"/>
      <c r="E224" s="281"/>
      <c r="F224" s="281">
        <f t="shared" si="24"/>
        <v>13551750</v>
      </c>
      <c r="G224" s="281"/>
      <c r="H224" s="281"/>
      <c r="I224" s="281">
        <f t="shared" si="26"/>
        <v>13551750</v>
      </c>
    </row>
    <row r="225" spans="1:9" s="393" customFormat="1" ht="21" hidden="1" customHeight="1" x14ac:dyDescent="0.2">
      <c r="A225" s="425"/>
      <c r="B225" s="415" t="s">
        <v>668</v>
      </c>
      <c r="C225" s="435">
        <f>C226</f>
        <v>2000000</v>
      </c>
      <c r="D225" s="435">
        <f>D226</f>
        <v>0</v>
      </c>
      <c r="E225" s="435">
        <f>E226</f>
        <v>0</v>
      </c>
      <c r="F225" s="282">
        <f t="shared" si="24"/>
        <v>2000000</v>
      </c>
      <c r="G225" s="435">
        <f>G226</f>
        <v>0</v>
      </c>
      <c r="H225" s="435">
        <f>H226</f>
        <v>0</v>
      </c>
      <c r="I225" s="282">
        <f t="shared" si="26"/>
        <v>2000000</v>
      </c>
    </row>
    <row r="226" spans="1:9" s="393" customFormat="1" ht="40.5" hidden="1" customHeight="1" x14ac:dyDescent="0.2">
      <c r="A226" s="425"/>
      <c r="B226" s="417" t="s">
        <v>794</v>
      </c>
      <c r="C226" s="281">
        <v>2000000</v>
      </c>
      <c r="D226" s="281"/>
      <c r="E226" s="281"/>
      <c r="F226" s="281">
        <f t="shared" si="24"/>
        <v>2000000</v>
      </c>
      <c r="G226" s="281"/>
      <c r="H226" s="281"/>
      <c r="I226" s="281">
        <f t="shared" si="26"/>
        <v>2000000</v>
      </c>
    </row>
    <row r="227" spans="1:9" s="393" customFormat="1" ht="21" hidden="1" customHeight="1" x14ac:dyDescent="0.2">
      <c r="A227" s="425"/>
      <c r="B227" s="415" t="s">
        <v>452</v>
      </c>
      <c r="C227" s="435">
        <f>C228</f>
        <v>5850000</v>
      </c>
      <c r="D227" s="435">
        <f>D228</f>
        <v>0</v>
      </c>
      <c r="E227" s="435">
        <f>E228</f>
        <v>0</v>
      </c>
      <c r="F227" s="282">
        <f t="shared" ref="F227:F293" si="29">C227+D227+E227</f>
        <v>5850000</v>
      </c>
      <c r="G227" s="435">
        <f>G228</f>
        <v>0</v>
      </c>
      <c r="H227" s="435">
        <f>H228</f>
        <v>0</v>
      </c>
      <c r="I227" s="282">
        <f t="shared" si="26"/>
        <v>5850000</v>
      </c>
    </row>
    <row r="228" spans="1:9" s="393" customFormat="1" ht="60.75" hidden="1" customHeight="1" x14ac:dyDescent="0.2">
      <c r="A228" s="425"/>
      <c r="B228" s="417" t="s">
        <v>837</v>
      </c>
      <c r="C228" s="281">
        <v>5850000</v>
      </c>
      <c r="D228" s="281"/>
      <c r="E228" s="281"/>
      <c r="F228" s="281">
        <f t="shared" si="29"/>
        <v>5850000</v>
      </c>
      <c r="G228" s="281"/>
      <c r="H228" s="281"/>
      <c r="I228" s="281">
        <f t="shared" si="26"/>
        <v>5850000</v>
      </c>
    </row>
    <row r="229" spans="1:9" s="393" customFormat="1" ht="18.75" hidden="1" customHeight="1" x14ac:dyDescent="0.2">
      <c r="A229" s="425"/>
      <c r="B229" s="416" t="s">
        <v>669</v>
      </c>
      <c r="C229" s="435">
        <f>C230+C231+C232+C233+C234+C235</f>
        <v>17300000</v>
      </c>
      <c r="D229" s="435">
        <f>D230+D231+D232+D233+D234+D235</f>
        <v>0</v>
      </c>
      <c r="E229" s="435">
        <f>E230+E231+E232+E233+E234+E235</f>
        <v>0</v>
      </c>
      <c r="F229" s="282">
        <f t="shared" si="29"/>
        <v>17300000</v>
      </c>
      <c r="G229" s="435">
        <f>G230+G231+G232+G233+G234+G235</f>
        <v>0</v>
      </c>
      <c r="H229" s="435">
        <f>H230+H231+H232+H233+H234+H235</f>
        <v>0</v>
      </c>
      <c r="I229" s="282">
        <f t="shared" si="26"/>
        <v>17300000</v>
      </c>
    </row>
    <row r="230" spans="1:9" s="389" customFormat="1" ht="24.75" hidden="1" customHeight="1" x14ac:dyDescent="0.2">
      <c r="A230" s="425"/>
      <c r="B230" s="240" t="s">
        <v>675</v>
      </c>
      <c r="C230" s="281">
        <v>900000</v>
      </c>
      <c r="D230" s="281"/>
      <c r="E230" s="281"/>
      <c r="F230" s="281">
        <f t="shared" si="29"/>
        <v>900000</v>
      </c>
      <c r="G230" s="281"/>
      <c r="H230" s="281"/>
      <c r="I230" s="281">
        <f t="shared" si="26"/>
        <v>900000</v>
      </c>
    </row>
    <row r="231" spans="1:9" s="389" customFormat="1" ht="58.5" hidden="1" customHeight="1" x14ac:dyDescent="0.2">
      <c r="A231" s="425"/>
      <c r="B231" s="240" t="s">
        <v>855</v>
      </c>
      <c r="C231" s="281">
        <f>650000+15750000</f>
        <v>16400000</v>
      </c>
      <c r="D231" s="281"/>
      <c r="E231" s="281"/>
      <c r="F231" s="281">
        <f t="shared" si="29"/>
        <v>16400000</v>
      </c>
      <c r="G231" s="281"/>
      <c r="H231" s="281"/>
      <c r="I231" s="281">
        <f t="shared" si="26"/>
        <v>16400000</v>
      </c>
    </row>
    <row r="232" spans="1:9" s="389" customFormat="1" ht="40.5" hidden="1" customHeight="1" x14ac:dyDescent="0.2">
      <c r="A232" s="425"/>
      <c r="B232" s="240" t="s">
        <v>785</v>
      </c>
      <c r="C232" s="281">
        <v>0</v>
      </c>
      <c r="D232" s="281"/>
      <c r="E232" s="281"/>
      <c r="F232" s="281">
        <f t="shared" si="29"/>
        <v>0</v>
      </c>
      <c r="G232" s="281"/>
      <c r="H232" s="281"/>
      <c r="I232" s="281">
        <f t="shared" si="26"/>
        <v>0</v>
      </c>
    </row>
    <row r="233" spans="1:9" s="389" customFormat="1" ht="41.25" hidden="1" customHeight="1" x14ac:dyDescent="0.2">
      <c r="A233" s="425"/>
      <c r="B233" s="240" t="s">
        <v>826</v>
      </c>
      <c r="C233" s="281">
        <v>0</v>
      </c>
      <c r="D233" s="281"/>
      <c r="E233" s="281"/>
      <c r="F233" s="281">
        <f t="shared" si="29"/>
        <v>0</v>
      </c>
      <c r="G233" s="281"/>
      <c r="H233" s="281"/>
      <c r="I233" s="281">
        <f t="shared" ref="I233:I259" si="30">F233+G233+H233</f>
        <v>0</v>
      </c>
    </row>
    <row r="234" spans="1:9" s="389" customFormat="1" ht="46.5" hidden="1" customHeight="1" x14ac:dyDescent="0.2">
      <c r="A234" s="425"/>
      <c r="B234" s="240" t="s">
        <v>869</v>
      </c>
      <c r="C234" s="281">
        <v>0</v>
      </c>
      <c r="D234" s="281"/>
      <c r="E234" s="281"/>
      <c r="F234" s="281">
        <f t="shared" si="29"/>
        <v>0</v>
      </c>
      <c r="G234" s="281"/>
      <c r="H234" s="281"/>
      <c r="I234" s="281">
        <f t="shared" si="30"/>
        <v>0</v>
      </c>
    </row>
    <row r="235" spans="1:9" s="389" customFormat="1" ht="21" hidden="1" customHeight="1" x14ac:dyDescent="0.2">
      <c r="A235" s="425"/>
      <c r="B235" s="240" t="s">
        <v>786</v>
      </c>
      <c r="C235" s="281">
        <v>0</v>
      </c>
      <c r="D235" s="281"/>
      <c r="E235" s="281"/>
      <c r="F235" s="281">
        <f t="shared" si="29"/>
        <v>0</v>
      </c>
      <c r="G235" s="281"/>
      <c r="H235" s="281"/>
      <c r="I235" s="281">
        <f t="shared" si="30"/>
        <v>0</v>
      </c>
    </row>
    <row r="236" spans="1:9" s="393" customFormat="1" ht="25.5" hidden="1" customHeight="1" x14ac:dyDescent="0.2">
      <c r="A236" s="425"/>
      <c r="B236" s="416" t="s">
        <v>456</v>
      </c>
      <c r="C236" s="435">
        <f>C237+C238+C239</f>
        <v>13680000</v>
      </c>
      <c r="D236" s="435">
        <f>D237+D238+D239</f>
        <v>0</v>
      </c>
      <c r="E236" s="435">
        <f>E237+E238+E239</f>
        <v>0</v>
      </c>
      <c r="F236" s="282">
        <f t="shared" si="29"/>
        <v>13680000</v>
      </c>
      <c r="G236" s="435">
        <f>G237+G238+G239</f>
        <v>0</v>
      </c>
      <c r="H236" s="435">
        <f>H237+H238+H239</f>
        <v>0</v>
      </c>
      <c r="I236" s="282">
        <f t="shared" si="30"/>
        <v>13680000</v>
      </c>
    </row>
    <row r="237" spans="1:9" s="389" customFormat="1" ht="39" hidden="1" customHeight="1" x14ac:dyDescent="0.2">
      <c r="A237" s="425"/>
      <c r="B237" s="417" t="s">
        <v>870</v>
      </c>
      <c r="C237" s="281">
        <v>2480000</v>
      </c>
      <c r="D237" s="281"/>
      <c r="E237" s="281"/>
      <c r="F237" s="281">
        <f t="shared" si="29"/>
        <v>2480000</v>
      </c>
      <c r="G237" s="281"/>
      <c r="H237" s="281"/>
      <c r="I237" s="281">
        <f t="shared" si="30"/>
        <v>2480000</v>
      </c>
    </row>
    <row r="238" spans="1:9" s="389" customFormat="1" ht="40.5" hidden="1" customHeight="1" x14ac:dyDescent="0.2">
      <c r="A238" s="425"/>
      <c r="B238" s="240" t="s">
        <v>827</v>
      </c>
      <c r="C238" s="281">
        <v>11200000</v>
      </c>
      <c r="D238" s="281"/>
      <c r="E238" s="281"/>
      <c r="F238" s="281">
        <f t="shared" si="29"/>
        <v>11200000</v>
      </c>
      <c r="G238" s="281"/>
      <c r="H238" s="281"/>
      <c r="I238" s="281">
        <f t="shared" si="30"/>
        <v>11200000</v>
      </c>
    </row>
    <row r="239" spans="1:9" s="389" customFormat="1" ht="39" hidden="1" customHeight="1" x14ac:dyDescent="0.2">
      <c r="A239" s="425"/>
      <c r="B239" s="240" t="s">
        <v>828</v>
      </c>
      <c r="C239" s="281">
        <v>0</v>
      </c>
      <c r="D239" s="281"/>
      <c r="E239" s="281"/>
      <c r="F239" s="281">
        <f t="shared" si="29"/>
        <v>0</v>
      </c>
      <c r="G239" s="281"/>
      <c r="H239" s="281"/>
      <c r="I239" s="281">
        <f t="shared" si="30"/>
        <v>0</v>
      </c>
    </row>
    <row r="240" spans="1:9" s="393" customFormat="1" ht="21.95" hidden="1" customHeight="1" x14ac:dyDescent="0.2">
      <c r="A240" s="425"/>
      <c r="B240" s="416" t="s">
        <v>453</v>
      </c>
      <c r="C240" s="435">
        <f>C241+C242+C243</f>
        <v>5265000</v>
      </c>
      <c r="D240" s="435">
        <f>D241+D242+D243</f>
        <v>0</v>
      </c>
      <c r="E240" s="435">
        <f>E241+E242+E243</f>
        <v>0</v>
      </c>
      <c r="F240" s="282">
        <f t="shared" si="29"/>
        <v>5265000</v>
      </c>
      <c r="G240" s="435">
        <f>G241+G242+G243</f>
        <v>0</v>
      </c>
      <c r="H240" s="435">
        <f>H241+H242+H243</f>
        <v>0</v>
      </c>
      <c r="I240" s="282">
        <f t="shared" si="30"/>
        <v>5265000</v>
      </c>
    </row>
    <row r="241" spans="1:9" s="389" customFormat="1" ht="24" hidden="1" customHeight="1" x14ac:dyDescent="0.2">
      <c r="A241" s="425"/>
      <c r="B241" s="417" t="s">
        <v>762</v>
      </c>
      <c r="C241" s="281">
        <v>332000</v>
      </c>
      <c r="D241" s="281"/>
      <c r="E241" s="281"/>
      <c r="F241" s="281">
        <f t="shared" si="29"/>
        <v>332000</v>
      </c>
      <c r="G241" s="281"/>
      <c r="H241" s="281"/>
      <c r="I241" s="281">
        <f t="shared" si="30"/>
        <v>332000</v>
      </c>
    </row>
    <row r="242" spans="1:9" s="389" customFormat="1" ht="41.25" hidden="1" customHeight="1" x14ac:dyDescent="0.2">
      <c r="A242" s="425"/>
      <c r="B242" s="417" t="s">
        <v>763</v>
      </c>
      <c r="C242" s="281">
        <v>2470000</v>
      </c>
      <c r="D242" s="281"/>
      <c r="E242" s="281"/>
      <c r="F242" s="281">
        <f t="shared" si="29"/>
        <v>2470000</v>
      </c>
      <c r="G242" s="281"/>
      <c r="H242" s="281"/>
      <c r="I242" s="281">
        <f t="shared" si="30"/>
        <v>2470000</v>
      </c>
    </row>
    <row r="243" spans="1:9" s="389" customFormat="1" ht="41.25" hidden="1" customHeight="1" x14ac:dyDescent="0.2">
      <c r="A243" s="425"/>
      <c r="B243" s="417" t="s">
        <v>764</v>
      </c>
      <c r="C243" s="281">
        <v>2463000</v>
      </c>
      <c r="D243" s="281"/>
      <c r="E243" s="281"/>
      <c r="F243" s="281">
        <f t="shared" si="29"/>
        <v>2463000</v>
      </c>
      <c r="G243" s="281"/>
      <c r="H243" s="281"/>
      <c r="I243" s="281">
        <f t="shared" si="30"/>
        <v>2463000</v>
      </c>
    </row>
    <row r="244" spans="1:9" s="393" customFormat="1" ht="19.5" hidden="1" customHeight="1" x14ac:dyDescent="0.2">
      <c r="A244" s="425"/>
      <c r="B244" s="416" t="s">
        <v>0</v>
      </c>
      <c r="C244" s="435">
        <f>C245+C246</f>
        <v>2500000</v>
      </c>
      <c r="D244" s="435">
        <f>D245+D246</f>
        <v>0</v>
      </c>
      <c r="E244" s="435">
        <f>E245+E246</f>
        <v>0</v>
      </c>
      <c r="F244" s="282">
        <f t="shared" si="29"/>
        <v>2500000</v>
      </c>
      <c r="G244" s="435">
        <f>G245+G246</f>
        <v>0</v>
      </c>
      <c r="H244" s="435">
        <f>H245+H246</f>
        <v>0</v>
      </c>
      <c r="I244" s="282">
        <f t="shared" si="30"/>
        <v>2500000</v>
      </c>
    </row>
    <row r="245" spans="1:9" s="389" customFormat="1" ht="75.75" hidden="1" customHeight="1" x14ac:dyDescent="0.2">
      <c r="A245" s="425"/>
      <c r="B245" s="240" t="s">
        <v>856</v>
      </c>
      <c r="C245" s="281">
        <v>0</v>
      </c>
      <c r="D245" s="281"/>
      <c r="E245" s="281"/>
      <c r="F245" s="281">
        <f t="shared" si="29"/>
        <v>0</v>
      </c>
      <c r="G245" s="281"/>
      <c r="H245" s="281"/>
      <c r="I245" s="281">
        <f t="shared" si="30"/>
        <v>0</v>
      </c>
    </row>
    <row r="246" spans="1:9" s="389" customFormat="1" ht="37.5" hidden="1" x14ac:dyDescent="0.2">
      <c r="A246" s="425"/>
      <c r="B246" s="240" t="s">
        <v>875</v>
      </c>
      <c r="C246" s="281">
        <v>2500000</v>
      </c>
      <c r="D246" s="281"/>
      <c r="E246" s="281"/>
      <c r="F246" s="281">
        <f t="shared" si="29"/>
        <v>2500000</v>
      </c>
      <c r="G246" s="281"/>
      <c r="H246" s="281"/>
      <c r="I246" s="281">
        <f t="shared" si="30"/>
        <v>2500000</v>
      </c>
    </row>
    <row r="247" spans="1:9" s="389" customFormat="1" ht="23.25" hidden="1" customHeight="1" x14ac:dyDescent="0.2">
      <c r="A247" s="425"/>
      <c r="B247" s="416" t="s">
        <v>457</v>
      </c>
      <c r="C247" s="435">
        <f>C248+C249</f>
        <v>900000</v>
      </c>
      <c r="D247" s="435">
        <f>D248+D249</f>
        <v>0</v>
      </c>
      <c r="E247" s="435">
        <f>E248+E249</f>
        <v>0</v>
      </c>
      <c r="F247" s="282">
        <f t="shared" si="29"/>
        <v>900000</v>
      </c>
      <c r="G247" s="435">
        <f>G248+G249</f>
        <v>0</v>
      </c>
      <c r="H247" s="435">
        <f>H248+H249</f>
        <v>0</v>
      </c>
      <c r="I247" s="282">
        <f t="shared" si="30"/>
        <v>900000</v>
      </c>
    </row>
    <row r="248" spans="1:9" s="389" customFormat="1" ht="25.5" hidden="1" customHeight="1" x14ac:dyDescent="0.2">
      <c r="A248" s="425"/>
      <c r="B248" s="240" t="s">
        <v>787</v>
      </c>
      <c r="C248" s="281">
        <v>0</v>
      </c>
      <c r="D248" s="281"/>
      <c r="E248" s="281"/>
      <c r="F248" s="281">
        <f t="shared" si="29"/>
        <v>0</v>
      </c>
      <c r="G248" s="281"/>
      <c r="H248" s="281"/>
      <c r="I248" s="281">
        <f t="shared" si="30"/>
        <v>0</v>
      </c>
    </row>
    <row r="249" spans="1:9" s="389" customFormat="1" ht="25.5" hidden="1" customHeight="1" x14ac:dyDescent="0.2">
      <c r="A249" s="425"/>
      <c r="B249" s="240" t="s">
        <v>788</v>
      </c>
      <c r="C249" s="281">
        <v>900000</v>
      </c>
      <c r="D249" s="281"/>
      <c r="E249" s="281"/>
      <c r="F249" s="281">
        <f t="shared" si="29"/>
        <v>900000</v>
      </c>
      <c r="G249" s="281"/>
      <c r="H249" s="281"/>
      <c r="I249" s="281">
        <f t="shared" si="30"/>
        <v>900000</v>
      </c>
    </row>
    <row r="250" spans="1:9" s="393" customFormat="1" ht="21.75" hidden="1" customHeight="1" x14ac:dyDescent="0.2">
      <c r="A250" s="425"/>
      <c r="B250" s="416" t="s">
        <v>454</v>
      </c>
      <c r="C250" s="435">
        <f>C251</f>
        <v>0</v>
      </c>
      <c r="D250" s="435">
        <f>D251</f>
        <v>0</v>
      </c>
      <c r="E250" s="435">
        <f>E251</f>
        <v>0</v>
      </c>
      <c r="F250" s="282">
        <f t="shared" si="29"/>
        <v>0</v>
      </c>
      <c r="G250" s="435">
        <f>G251</f>
        <v>0</v>
      </c>
      <c r="H250" s="435">
        <f>H251</f>
        <v>0</v>
      </c>
      <c r="I250" s="282">
        <f t="shared" si="30"/>
        <v>0</v>
      </c>
    </row>
    <row r="251" spans="1:9" s="389" customFormat="1" ht="24.75" hidden="1" customHeight="1" x14ac:dyDescent="0.2">
      <c r="A251" s="425"/>
      <c r="B251" s="240" t="s">
        <v>678</v>
      </c>
      <c r="C251" s="281">
        <v>0</v>
      </c>
      <c r="D251" s="281"/>
      <c r="E251" s="281"/>
      <c r="F251" s="281">
        <f t="shared" si="29"/>
        <v>0</v>
      </c>
      <c r="G251" s="281"/>
      <c r="H251" s="281"/>
      <c r="I251" s="281">
        <f t="shared" si="30"/>
        <v>0</v>
      </c>
    </row>
    <row r="252" spans="1:9" s="393" customFormat="1" ht="21" customHeight="1" x14ac:dyDescent="0.2">
      <c r="A252" s="425"/>
      <c r="B252" s="415" t="s">
        <v>455</v>
      </c>
      <c r="C252" s="435">
        <f>C253+C254+C255+C256+C257</f>
        <v>42323000</v>
      </c>
      <c r="D252" s="435">
        <f>D253+D254+D255+D256+D257</f>
        <v>0</v>
      </c>
      <c r="E252" s="435">
        <f>E253+E254+E255+E256+E257</f>
        <v>0</v>
      </c>
      <c r="F252" s="282">
        <f t="shared" si="29"/>
        <v>42323000</v>
      </c>
      <c r="G252" s="435">
        <f>G253+G254+G255+G256+G257</f>
        <v>-16274000</v>
      </c>
      <c r="H252" s="435">
        <f>H253+H254+H255+H256+H257</f>
        <v>0</v>
      </c>
      <c r="I252" s="282">
        <f t="shared" si="30"/>
        <v>26049000</v>
      </c>
    </row>
    <row r="253" spans="1:9" s="389" customFormat="1" ht="41.25" customHeight="1" x14ac:dyDescent="0.2">
      <c r="A253" s="425"/>
      <c r="B253" s="417" t="s">
        <v>789</v>
      </c>
      <c r="C253" s="281">
        <v>16274000</v>
      </c>
      <c r="D253" s="281"/>
      <c r="E253" s="281"/>
      <c r="F253" s="281">
        <f t="shared" si="29"/>
        <v>16274000</v>
      </c>
      <c r="G253" s="281">
        <v>-16274000</v>
      </c>
      <c r="H253" s="281"/>
      <c r="I253" s="281">
        <f t="shared" si="30"/>
        <v>0</v>
      </c>
    </row>
    <row r="254" spans="1:9" s="389" customFormat="1" ht="37.15" hidden="1" customHeight="1" x14ac:dyDescent="0.2">
      <c r="A254" s="425"/>
      <c r="B254" s="240" t="s">
        <v>677</v>
      </c>
      <c r="C254" s="281">
        <v>13099000</v>
      </c>
      <c r="D254" s="281"/>
      <c r="E254" s="281"/>
      <c r="F254" s="281">
        <f t="shared" si="29"/>
        <v>13099000</v>
      </c>
      <c r="G254" s="281"/>
      <c r="H254" s="281"/>
      <c r="I254" s="281">
        <f t="shared" si="30"/>
        <v>13099000</v>
      </c>
    </row>
    <row r="255" spans="1:9" s="389" customFormat="1" ht="23.25" hidden="1" customHeight="1" x14ac:dyDescent="0.2">
      <c r="A255" s="425"/>
      <c r="B255" s="240" t="s">
        <v>790</v>
      </c>
      <c r="C255" s="281">
        <v>0</v>
      </c>
      <c r="D255" s="281"/>
      <c r="E255" s="281"/>
      <c r="F255" s="281">
        <f t="shared" si="29"/>
        <v>0</v>
      </c>
      <c r="G255" s="281"/>
      <c r="H255" s="281"/>
      <c r="I255" s="281">
        <f t="shared" si="30"/>
        <v>0</v>
      </c>
    </row>
    <row r="256" spans="1:9" s="389" customFormat="1" ht="21.75" hidden="1" customHeight="1" x14ac:dyDescent="0.2">
      <c r="A256" s="425"/>
      <c r="B256" s="240" t="s">
        <v>791</v>
      </c>
      <c r="C256" s="281">
        <v>0</v>
      </c>
      <c r="D256" s="281"/>
      <c r="E256" s="281"/>
      <c r="F256" s="281">
        <f t="shared" si="29"/>
        <v>0</v>
      </c>
      <c r="G256" s="281"/>
      <c r="H256" s="281"/>
      <c r="I256" s="281">
        <f t="shared" si="30"/>
        <v>0</v>
      </c>
    </row>
    <row r="257" spans="1:9" s="389" customFormat="1" ht="24" hidden="1" customHeight="1" x14ac:dyDescent="0.2">
      <c r="A257" s="425"/>
      <c r="B257" s="240" t="s">
        <v>792</v>
      </c>
      <c r="C257" s="281">
        <v>12950000</v>
      </c>
      <c r="D257" s="281"/>
      <c r="E257" s="281"/>
      <c r="F257" s="281">
        <f t="shared" si="29"/>
        <v>12950000</v>
      </c>
      <c r="G257" s="281"/>
      <c r="H257" s="281"/>
      <c r="I257" s="281">
        <f t="shared" si="30"/>
        <v>12950000</v>
      </c>
    </row>
    <row r="258" spans="1:9" s="393" customFormat="1" ht="18.75" hidden="1" customHeight="1" x14ac:dyDescent="0.2">
      <c r="A258" s="425"/>
      <c r="B258" s="416" t="s">
        <v>458</v>
      </c>
      <c r="C258" s="435">
        <f>C259</f>
        <v>0</v>
      </c>
      <c r="D258" s="435">
        <f>D259</f>
        <v>0</v>
      </c>
      <c r="E258" s="435">
        <f>E259</f>
        <v>0</v>
      </c>
      <c r="F258" s="282">
        <f t="shared" si="29"/>
        <v>0</v>
      </c>
      <c r="G258" s="435">
        <f>G259</f>
        <v>0</v>
      </c>
      <c r="H258" s="435">
        <f>H259</f>
        <v>0</v>
      </c>
      <c r="I258" s="282">
        <f t="shared" si="30"/>
        <v>0</v>
      </c>
    </row>
    <row r="259" spans="1:9" s="389" customFormat="1" ht="57.75" hidden="1" customHeight="1" x14ac:dyDescent="0.2">
      <c r="A259" s="425"/>
      <c r="B259" s="240" t="s">
        <v>829</v>
      </c>
      <c r="C259" s="281">
        <v>0</v>
      </c>
      <c r="D259" s="281">
        <v>0</v>
      </c>
      <c r="E259" s="281">
        <v>0</v>
      </c>
      <c r="F259" s="281">
        <f t="shared" si="29"/>
        <v>0</v>
      </c>
      <c r="G259" s="281">
        <v>0</v>
      </c>
      <c r="H259" s="281">
        <v>0</v>
      </c>
      <c r="I259" s="281">
        <f t="shared" si="30"/>
        <v>0</v>
      </c>
    </row>
    <row r="260" spans="1:9" s="393" customFormat="1" ht="21.75" customHeight="1" x14ac:dyDescent="0.2">
      <c r="A260" s="425"/>
      <c r="B260" s="416" t="s">
        <v>671</v>
      </c>
      <c r="C260" s="435">
        <f>C261+C262+C263+C264</f>
        <v>28417000</v>
      </c>
      <c r="D260" s="435">
        <f>D261+D262+D263+D264</f>
        <v>0</v>
      </c>
      <c r="E260" s="435">
        <f>E261+E262+E263+E264+E265</f>
        <v>9510344</v>
      </c>
      <c r="F260" s="435">
        <f>SUM(F261:F265)</f>
        <v>37927344</v>
      </c>
      <c r="G260" s="435">
        <f t="shared" ref="G260:I260" si="31">SUM(G261:G265)</f>
        <v>4381000</v>
      </c>
      <c r="H260" s="435">
        <f t="shared" si="31"/>
        <v>0</v>
      </c>
      <c r="I260" s="435">
        <f t="shared" si="31"/>
        <v>42308344</v>
      </c>
    </row>
    <row r="261" spans="1:9" s="389" customFormat="1" ht="40.5" hidden="1" customHeight="1" x14ac:dyDescent="0.2">
      <c r="A261" s="425"/>
      <c r="B261" s="240" t="s">
        <v>857</v>
      </c>
      <c r="C261" s="281">
        <v>5541000</v>
      </c>
      <c r="D261" s="281"/>
      <c r="E261" s="281"/>
      <c r="F261" s="281">
        <f t="shared" si="29"/>
        <v>5541000</v>
      </c>
      <c r="G261" s="281"/>
      <c r="H261" s="281"/>
      <c r="I261" s="281">
        <f t="shared" ref="I261:I326" si="32">F261+G261+H261</f>
        <v>5541000</v>
      </c>
    </row>
    <row r="262" spans="1:9" s="389" customFormat="1" ht="60" hidden="1" customHeight="1" x14ac:dyDescent="0.2">
      <c r="A262" s="425"/>
      <c r="B262" s="240" t="s">
        <v>876</v>
      </c>
      <c r="C262" s="281">
        <v>12100000</v>
      </c>
      <c r="D262" s="281"/>
      <c r="E262" s="281"/>
      <c r="F262" s="281">
        <f t="shared" si="29"/>
        <v>12100000</v>
      </c>
      <c r="G262" s="281"/>
      <c r="H262" s="281"/>
      <c r="I262" s="281">
        <f t="shared" si="32"/>
        <v>12100000</v>
      </c>
    </row>
    <row r="263" spans="1:9" s="389" customFormat="1" ht="57.75" customHeight="1" x14ac:dyDescent="0.2">
      <c r="A263" s="425"/>
      <c r="B263" s="240" t="s">
        <v>891</v>
      </c>
      <c r="C263" s="281">
        <v>0</v>
      </c>
      <c r="D263" s="281"/>
      <c r="E263" s="281"/>
      <c r="F263" s="281">
        <f t="shared" si="29"/>
        <v>0</v>
      </c>
      <c r="G263" s="281">
        <v>4381000</v>
      </c>
      <c r="H263" s="281"/>
      <c r="I263" s="281">
        <f t="shared" si="32"/>
        <v>4381000</v>
      </c>
    </row>
    <row r="264" spans="1:9" s="389" customFormat="1" ht="26.25" hidden="1" customHeight="1" x14ac:dyDescent="0.2">
      <c r="A264" s="425"/>
      <c r="B264" s="240" t="s">
        <v>871</v>
      </c>
      <c r="C264" s="281">
        <v>10776000</v>
      </c>
      <c r="D264" s="281"/>
      <c r="E264" s="281"/>
      <c r="F264" s="281">
        <f t="shared" si="29"/>
        <v>10776000</v>
      </c>
      <c r="G264" s="281"/>
      <c r="H264" s="281"/>
      <c r="I264" s="281">
        <f t="shared" si="32"/>
        <v>10776000</v>
      </c>
    </row>
    <row r="265" spans="1:9" s="389" customFormat="1" ht="55.5" hidden="1" customHeight="1" x14ac:dyDescent="0.2">
      <c r="A265" s="425"/>
      <c r="B265" s="240" t="s">
        <v>872</v>
      </c>
      <c r="C265" s="281"/>
      <c r="D265" s="281"/>
      <c r="E265" s="281">
        <v>9510344</v>
      </c>
      <c r="F265" s="281">
        <f t="shared" ref="F265" si="33">C265+D265+E265</f>
        <v>9510344</v>
      </c>
      <c r="G265" s="281"/>
      <c r="H265" s="281"/>
      <c r="I265" s="281">
        <f t="shared" si="32"/>
        <v>9510344</v>
      </c>
    </row>
    <row r="266" spans="1:9" s="393" customFormat="1" ht="57" customHeight="1" x14ac:dyDescent="0.2">
      <c r="A266" s="425" t="s">
        <v>688</v>
      </c>
      <c r="B266" s="399" t="s">
        <v>846</v>
      </c>
      <c r="C266" s="436">
        <f t="shared" ref="C266:H267" si="34">C267</f>
        <v>125275300</v>
      </c>
      <c r="D266" s="436">
        <f t="shared" si="34"/>
        <v>0</v>
      </c>
      <c r="E266" s="436">
        <f t="shared" si="34"/>
        <v>0</v>
      </c>
      <c r="F266" s="282">
        <f t="shared" si="29"/>
        <v>125275300</v>
      </c>
      <c r="G266" s="436">
        <f t="shared" si="34"/>
        <v>-45000000</v>
      </c>
      <c r="H266" s="436">
        <f t="shared" si="34"/>
        <v>0</v>
      </c>
      <c r="I266" s="282">
        <f t="shared" si="32"/>
        <v>80275300</v>
      </c>
    </row>
    <row r="267" spans="1:9" s="393" customFormat="1" ht="22.5" customHeight="1" x14ac:dyDescent="0.2">
      <c r="A267" s="425"/>
      <c r="B267" s="399" t="s">
        <v>760</v>
      </c>
      <c r="C267" s="436">
        <f t="shared" si="34"/>
        <v>125275300</v>
      </c>
      <c r="D267" s="436">
        <f t="shared" si="34"/>
        <v>0</v>
      </c>
      <c r="E267" s="436">
        <f t="shared" si="34"/>
        <v>0</v>
      </c>
      <c r="F267" s="282">
        <f t="shared" si="29"/>
        <v>125275300</v>
      </c>
      <c r="G267" s="436">
        <f t="shared" si="34"/>
        <v>-45000000</v>
      </c>
      <c r="H267" s="436">
        <f t="shared" si="34"/>
        <v>0</v>
      </c>
      <c r="I267" s="282">
        <f t="shared" si="32"/>
        <v>80275300</v>
      </c>
    </row>
    <row r="268" spans="1:9" s="394" customFormat="1" ht="60" customHeight="1" x14ac:dyDescent="0.2">
      <c r="A268" s="426"/>
      <c r="B268" s="410" t="s">
        <v>812</v>
      </c>
      <c r="C268" s="411">
        <f>C271+C273+C275+C279+C282+C284+C287+C289+C291+C296+C299+C303+C306+C309+C313+C317+C319+C322+C324</f>
        <v>125275300</v>
      </c>
      <c r="D268" s="411">
        <f>D271+D273+D275+D279+D282+D284+D287+D289+D291+D296+D299+D303+D306+D309+D313+D317+D319+D322+D324</f>
        <v>0</v>
      </c>
      <c r="E268" s="411">
        <f>E271+E273+E275+E279+E282+E284+E287+E289+E291+E296+E299+E303+E306+E309+E313+E317+E319+E322+E324</f>
        <v>0</v>
      </c>
      <c r="F268" s="411">
        <f t="shared" si="29"/>
        <v>125275300</v>
      </c>
      <c r="G268" s="411">
        <f>G271+G273+G275+G279+G282+G284+G287+G289+G291+G296+G299+G303+G306+G309+G313+G317+G319+G322+G324</f>
        <v>-45000000</v>
      </c>
      <c r="H268" s="411">
        <f>H271+H273+H275+H279+H282+H284+H287+H289+H291+H296+H299+H303+H306+H309+H313+H317+H319+H322+H324</f>
        <v>0</v>
      </c>
      <c r="I268" s="411">
        <f t="shared" si="32"/>
        <v>80275300</v>
      </c>
    </row>
    <row r="269" spans="1:9" s="394" customFormat="1" ht="22.5" customHeight="1" x14ac:dyDescent="0.2">
      <c r="A269" s="426"/>
      <c r="B269" s="410" t="s">
        <v>717</v>
      </c>
      <c r="C269" s="411"/>
      <c r="D269" s="411"/>
      <c r="E269" s="411"/>
      <c r="F269" s="411">
        <f t="shared" si="29"/>
        <v>0</v>
      </c>
      <c r="G269" s="411">
        <f>G275+G279+G282+G284+G287+G289+G291+G296+G299+G303+G306+G309+G313+G317+G319+G322+G324</f>
        <v>-45000000</v>
      </c>
      <c r="H269" s="411"/>
      <c r="I269" s="411">
        <f t="shared" si="32"/>
        <v>-45000000</v>
      </c>
    </row>
    <row r="270" spans="1:9" s="394" customFormat="1" ht="23.25" hidden="1" customHeight="1" x14ac:dyDescent="0.2">
      <c r="A270" s="426"/>
      <c r="B270" s="410" t="s">
        <v>718</v>
      </c>
      <c r="C270" s="411"/>
      <c r="D270" s="411"/>
      <c r="E270" s="411"/>
      <c r="F270" s="411"/>
      <c r="G270" s="411"/>
      <c r="H270" s="411"/>
      <c r="I270" s="411"/>
    </row>
    <row r="271" spans="1:9" s="393" customFormat="1" ht="23.25" hidden="1" customHeight="1" x14ac:dyDescent="0.2">
      <c r="A271" s="425"/>
      <c r="B271" s="399" t="s">
        <v>679</v>
      </c>
      <c r="C271" s="282">
        <f>C272</f>
        <v>24705276</v>
      </c>
      <c r="D271" s="282">
        <f>D272</f>
        <v>0</v>
      </c>
      <c r="E271" s="282">
        <f>E272</f>
        <v>0</v>
      </c>
      <c r="F271" s="282">
        <f t="shared" si="29"/>
        <v>24705276</v>
      </c>
      <c r="G271" s="282">
        <f>G272</f>
        <v>0</v>
      </c>
      <c r="H271" s="282">
        <f>H272</f>
        <v>0</v>
      </c>
      <c r="I271" s="282">
        <f t="shared" si="32"/>
        <v>24705276</v>
      </c>
    </row>
    <row r="272" spans="1:9" s="389" customFormat="1" ht="78.75" hidden="1" customHeight="1" x14ac:dyDescent="0.2">
      <c r="A272" s="425"/>
      <c r="B272" s="403" t="s">
        <v>779</v>
      </c>
      <c r="C272" s="281">
        <v>24705276</v>
      </c>
      <c r="D272" s="281"/>
      <c r="E272" s="281"/>
      <c r="F272" s="281">
        <f t="shared" si="29"/>
        <v>24705276</v>
      </c>
      <c r="G272" s="281"/>
      <c r="H272" s="281"/>
      <c r="I272" s="281">
        <f t="shared" si="32"/>
        <v>24705276</v>
      </c>
    </row>
    <row r="273" spans="1:9" s="389" customFormat="1" ht="21.75" hidden="1" customHeight="1" x14ac:dyDescent="0.2">
      <c r="A273" s="425"/>
      <c r="B273" s="399" t="s">
        <v>798</v>
      </c>
      <c r="C273" s="282">
        <f>C274</f>
        <v>0</v>
      </c>
      <c r="D273" s="282">
        <f>D274</f>
        <v>0</v>
      </c>
      <c r="E273" s="282">
        <f>E274</f>
        <v>0</v>
      </c>
      <c r="F273" s="282">
        <f t="shared" si="29"/>
        <v>0</v>
      </c>
      <c r="G273" s="282">
        <f>G274</f>
        <v>0</v>
      </c>
      <c r="H273" s="282">
        <f>H274</f>
        <v>0</v>
      </c>
      <c r="I273" s="282">
        <f t="shared" si="32"/>
        <v>0</v>
      </c>
    </row>
    <row r="274" spans="1:9" s="389" customFormat="1" ht="43.5" hidden="1" customHeight="1" x14ac:dyDescent="0.2">
      <c r="A274" s="425"/>
      <c r="B274" s="403" t="s">
        <v>766</v>
      </c>
      <c r="C274" s="281">
        <v>0</v>
      </c>
      <c r="D274" s="281"/>
      <c r="E274" s="281"/>
      <c r="F274" s="281">
        <f t="shared" si="29"/>
        <v>0</v>
      </c>
      <c r="G274" s="281"/>
      <c r="H274" s="281"/>
      <c r="I274" s="281">
        <f t="shared" si="32"/>
        <v>0</v>
      </c>
    </row>
    <row r="275" spans="1:9" s="393" customFormat="1" ht="21.95" customHeight="1" x14ac:dyDescent="0.2">
      <c r="A275" s="425"/>
      <c r="B275" s="399" t="s">
        <v>451</v>
      </c>
      <c r="C275" s="282">
        <f>C276+C277+C278</f>
        <v>50050000</v>
      </c>
      <c r="D275" s="282">
        <f>D276+D277+D278</f>
        <v>0</v>
      </c>
      <c r="E275" s="282">
        <f>E276+E277+E278</f>
        <v>0</v>
      </c>
      <c r="F275" s="282">
        <f t="shared" si="29"/>
        <v>50050000</v>
      </c>
      <c r="G275" s="282">
        <f>G276+G277+G278</f>
        <v>-45000000</v>
      </c>
      <c r="H275" s="282">
        <f>H276+H277+H278</f>
        <v>0</v>
      </c>
      <c r="I275" s="282">
        <f t="shared" si="32"/>
        <v>5050000</v>
      </c>
    </row>
    <row r="276" spans="1:9" s="393" customFormat="1" ht="41.25" customHeight="1" x14ac:dyDescent="0.2">
      <c r="A276" s="425"/>
      <c r="B276" s="403" t="s">
        <v>888</v>
      </c>
      <c r="C276" s="281">
        <v>50000000</v>
      </c>
      <c r="D276" s="281"/>
      <c r="E276" s="281"/>
      <c r="F276" s="281">
        <f t="shared" si="29"/>
        <v>50000000</v>
      </c>
      <c r="G276" s="281">
        <v>-45000000</v>
      </c>
      <c r="H276" s="281"/>
      <c r="I276" s="281">
        <f t="shared" si="32"/>
        <v>5000000</v>
      </c>
    </row>
    <row r="277" spans="1:9" s="393" customFormat="1" ht="36" hidden="1" customHeight="1" x14ac:dyDescent="0.2">
      <c r="A277" s="425"/>
      <c r="B277" s="403" t="s">
        <v>803</v>
      </c>
      <c r="C277" s="281">
        <v>0</v>
      </c>
      <c r="D277" s="281"/>
      <c r="E277" s="281"/>
      <c r="F277" s="281">
        <f t="shared" si="29"/>
        <v>0</v>
      </c>
      <c r="G277" s="281"/>
      <c r="H277" s="281"/>
      <c r="I277" s="281">
        <f t="shared" si="32"/>
        <v>0</v>
      </c>
    </row>
    <row r="278" spans="1:9" s="393" customFormat="1" ht="21.75" hidden="1" customHeight="1" x14ac:dyDescent="0.2">
      <c r="A278" s="425"/>
      <c r="B278" s="403" t="s">
        <v>797</v>
      </c>
      <c r="C278" s="281">
        <v>50000</v>
      </c>
      <c r="D278" s="281"/>
      <c r="E278" s="281"/>
      <c r="F278" s="281">
        <f t="shared" si="29"/>
        <v>50000</v>
      </c>
      <c r="G278" s="281"/>
      <c r="H278" s="281"/>
      <c r="I278" s="281">
        <f t="shared" si="32"/>
        <v>50000</v>
      </c>
    </row>
    <row r="279" spans="1:9" s="393" customFormat="1" ht="23.25" customHeight="1" x14ac:dyDescent="0.2">
      <c r="A279" s="425"/>
      <c r="B279" s="399" t="s">
        <v>459</v>
      </c>
      <c r="C279" s="282">
        <f>C280+C281</f>
        <v>100000</v>
      </c>
      <c r="D279" s="282">
        <f>D280+D281</f>
        <v>0</v>
      </c>
      <c r="E279" s="282">
        <f>E280+E281</f>
        <v>0</v>
      </c>
      <c r="F279" s="282">
        <f t="shared" si="29"/>
        <v>100000</v>
      </c>
      <c r="G279" s="282">
        <f>G280+G281</f>
        <v>55200</v>
      </c>
      <c r="H279" s="282">
        <f>H280+H281</f>
        <v>0</v>
      </c>
      <c r="I279" s="282">
        <f t="shared" si="32"/>
        <v>155200</v>
      </c>
    </row>
    <row r="280" spans="1:9" s="389" customFormat="1" ht="39.75" hidden="1" customHeight="1" x14ac:dyDescent="0.2">
      <c r="A280" s="425"/>
      <c r="B280" s="403" t="s">
        <v>858</v>
      </c>
      <c r="C280" s="281">
        <v>0</v>
      </c>
      <c r="D280" s="281"/>
      <c r="E280" s="281"/>
      <c r="F280" s="281">
        <f t="shared" si="29"/>
        <v>0</v>
      </c>
      <c r="G280" s="281"/>
      <c r="H280" s="281"/>
      <c r="I280" s="281">
        <f t="shared" si="32"/>
        <v>0</v>
      </c>
    </row>
    <row r="281" spans="1:9" s="389" customFormat="1" ht="26.25" customHeight="1" x14ac:dyDescent="0.2">
      <c r="A281" s="425"/>
      <c r="B281" s="403" t="s">
        <v>797</v>
      </c>
      <c r="C281" s="281">
        <v>100000</v>
      </c>
      <c r="D281" s="281"/>
      <c r="E281" s="281"/>
      <c r="F281" s="281">
        <f t="shared" si="29"/>
        <v>100000</v>
      </c>
      <c r="G281" s="281">
        <v>55200</v>
      </c>
      <c r="H281" s="281"/>
      <c r="I281" s="281">
        <f t="shared" si="32"/>
        <v>155200</v>
      </c>
    </row>
    <row r="282" spans="1:9" s="393" customFormat="1" ht="21" customHeight="1" x14ac:dyDescent="0.2">
      <c r="A282" s="425"/>
      <c r="B282" s="399" t="s">
        <v>667</v>
      </c>
      <c r="C282" s="282">
        <f>C283</f>
        <v>1592800</v>
      </c>
      <c r="D282" s="282">
        <f>D283</f>
        <v>0</v>
      </c>
      <c r="E282" s="282">
        <f>E283</f>
        <v>0</v>
      </c>
      <c r="F282" s="282">
        <f t="shared" si="29"/>
        <v>1592800</v>
      </c>
      <c r="G282" s="282">
        <f>G283</f>
        <v>902000</v>
      </c>
      <c r="H282" s="282">
        <f>H283</f>
        <v>0</v>
      </c>
      <c r="I282" s="282">
        <f t="shared" si="32"/>
        <v>2494800</v>
      </c>
    </row>
    <row r="283" spans="1:9" s="389" customFormat="1" ht="27" customHeight="1" x14ac:dyDescent="0.2">
      <c r="A283" s="425"/>
      <c r="B283" s="403" t="s">
        <v>887</v>
      </c>
      <c r="C283" s="281">
        <v>1592800</v>
      </c>
      <c r="D283" s="281"/>
      <c r="E283" s="281"/>
      <c r="F283" s="281">
        <f t="shared" si="29"/>
        <v>1592800</v>
      </c>
      <c r="G283" s="281">
        <v>902000</v>
      </c>
      <c r="H283" s="281"/>
      <c r="I283" s="281">
        <f t="shared" si="32"/>
        <v>2494800</v>
      </c>
    </row>
    <row r="284" spans="1:9" s="389" customFormat="1" ht="23.25" customHeight="1" x14ac:dyDescent="0.2">
      <c r="A284" s="425"/>
      <c r="B284" s="399" t="s">
        <v>666</v>
      </c>
      <c r="C284" s="282">
        <f>C285+C286</f>
        <v>3320000</v>
      </c>
      <c r="D284" s="282">
        <f>D285+D286</f>
        <v>0</v>
      </c>
      <c r="E284" s="282">
        <f>E285+E286</f>
        <v>0</v>
      </c>
      <c r="F284" s="282">
        <f t="shared" si="29"/>
        <v>3320000</v>
      </c>
      <c r="G284" s="282">
        <f>G285+G286</f>
        <v>-354200</v>
      </c>
      <c r="H284" s="282">
        <f>H285+H286</f>
        <v>0</v>
      </c>
      <c r="I284" s="282">
        <f t="shared" si="32"/>
        <v>2965800</v>
      </c>
    </row>
    <row r="285" spans="1:9" s="393" customFormat="1" ht="25.5" customHeight="1" x14ac:dyDescent="0.2">
      <c r="A285" s="425"/>
      <c r="B285" s="403" t="s">
        <v>800</v>
      </c>
      <c r="C285" s="281">
        <v>3220000</v>
      </c>
      <c r="D285" s="281"/>
      <c r="E285" s="281"/>
      <c r="F285" s="281">
        <f t="shared" si="29"/>
        <v>3220000</v>
      </c>
      <c r="G285" s="281">
        <v>-437800</v>
      </c>
      <c r="H285" s="281"/>
      <c r="I285" s="281">
        <f t="shared" si="32"/>
        <v>2782200</v>
      </c>
    </row>
    <row r="286" spans="1:9" s="393" customFormat="1" ht="23.25" customHeight="1" x14ac:dyDescent="0.2">
      <c r="A286" s="425"/>
      <c r="B286" s="403" t="s">
        <v>797</v>
      </c>
      <c r="C286" s="281">
        <v>100000</v>
      </c>
      <c r="D286" s="281"/>
      <c r="E286" s="281"/>
      <c r="F286" s="281">
        <f t="shared" si="29"/>
        <v>100000</v>
      </c>
      <c r="G286" s="281">
        <v>83600</v>
      </c>
      <c r="H286" s="281"/>
      <c r="I286" s="281">
        <f t="shared" si="32"/>
        <v>183600</v>
      </c>
    </row>
    <row r="287" spans="1:9" s="389" customFormat="1" ht="22.5" customHeight="1" x14ac:dyDescent="0.2">
      <c r="A287" s="425"/>
      <c r="B287" s="399" t="s">
        <v>673</v>
      </c>
      <c r="C287" s="282">
        <f>C288</f>
        <v>50000</v>
      </c>
      <c r="D287" s="282">
        <f>D288</f>
        <v>0</v>
      </c>
      <c r="E287" s="282">
        <f>E288</f>
        <v>0</v>
      </c>
      <c r="F287" s="282">
        <f t="shared" si="29"/>
        <v>50000</v>
      </c>
      <c r="G287" s="282">
        <f>G288</f>
        <v>37100</v>
      </c>
      <c r="H287" s="282">
        <f>H288</f>
        <v>0</v>
      </c>
      <c r="I287" s="282">
        <f t="shared" si="32"/>
        <v>87100</v>
      </c>
    </row>
    <row r="288" spans="1:9" s="389" customFormat="1" ht="22.5" customHeight="1" x14ac:dyDescent="0.2">
      <c r="A288" s="425"/>
      <c r="B288" s="403" t="s">
        <v>797</v>
      </c>
      <c r="C288" s="281">
        <v>50000</v>
      </c>
      <c r="D288" s="281"/>
      <c r="E288" s="281"/>
      <c r="F288" s="281">
        <f t="shared" si="29"/>
        <v>50000</v>
      </c>
      <c r="G288" s="281">
        <v>37100</v>
      </c>
      <c r="H288" s="281"/>
      <c r="I288" s="281">
        <f t="shared" si="32"/>
        <v>87100</v>
      </c>
    </row>
    <row r="289" spans="1:9" s="389" customFormat="1" ht="22.5" customHeight="1" x14ac:dyDescent="0.2">
      <c r="A289" s="425"/>
      <c r="B289" s="399" t="s">
        <v>668</v>
      </c>
      <c r="C289" s="282">
        <f>C290</f>
        <v>100000</v>
      </c>
      <c r="D289" s="282">
        <f>D290</f>
        <v>0</v>
      </c>
      <c r="E289" s="282">
        <f>E290</f>
        <v>0</v>
      </c>
      <c r="F289" s="282">
        <f t="shared" si="29"/>
        <v>100000</v>
      </c>
      <c r="G289" s="282">
        <f>G290</f>
        <v>-12000</v>
      </c>
      <c r="H289" s="282">
        <f>H290</f>
        <v>0</v>
      </c>
      <c r="I289" s="282">
        <f t="shared" si="32"/>
        <v>88000</v>
      </c>
    </row>
    <row r="290" spans="1:9" s="389" customFormat="1" ht="22.5" customHeight="1" x14ac:dyDescent="0.2">
      <c r="A290" s="425"/>
      <c r="B290" s="403" t="s">
        <v>797</v>
      </c>
      <c r="C290" s="281">
        <v>100000</v>
      </c>
      <c r="D290" s="281"/>
      <c r="E290" s="281"/>
      <c r="F290" s="281">
        <f t="shared" si="29"/>
        <v>100000</v>
      </c>
      <c r="G290" s="281">
        <v>-12000</v>
      </c>
      <c r="H290" s="281"/>
      <c r="I290" s="281">
        <f t="shared" si="32"/>
        <v>88000</v>
      </c>
    </row>
    <row r="291" spans="1:9" s="389" customFormat="1" ht="22.5" customHeight="1" x14ac:dyDescent="0.2">
      <c r="A291" s="425"/>
      <c r="B291" s="399" t="s">
        <v>452</v>
      </c>
      <c r="C291" s="282">
        <f>C292+C293+C294+C295</f>
        <v>1945100</v>
      </c>
      <c r="D291" s="282">
        <f>D292+D293+D294+D295</f>
        <v>0</v>
      </c>
      <c r="E291" s="282">
        <f>E292+E293+E294+E295</f>
        <v>0</v>
      </c>
      <c r="F291" s="282">
        <f t="shared" si="29"/>
        <v>1945100</v>
      </c>
      <c r="G291" s="282">
        <f>G292+G293+G294+G295</f>
        <v>-1753100</v>
      </c>
      <c r="H291" s="282">
        <f>H292+H293+H294+H295</f>
        <v>0</v>
      </c>
      <c r="I291" s="282">
        <f t="shared" si="32"/>
        <v>192000</v>
      </c>
    </row>
    <row r="292" spans="1:9" s="389" customFormat="1" ht="57" hidden="1" customHeight="1" x14ac:dyDescent="0.2">
      <c r="A292" s="425"/>
      <c r="B292" s="403" t="s">
        <v>830</v>
      </c>
      <c r="C292" s="281">
        <v>0</v>
      </c>
      <c r="D292" s="281"/>
      <c r="E292" s="281"/>
      <c r="F292" s="281">
        <f t="shared" si="29"/>
        <v>0</v>
      </c>
      <c r="G292" s="281"/>
      <c r="H292" s="281"/>
      <c r="I292" s="281">
        <f t="shared" si="32"/>
        <v>0</v>
      </c>
    </row>
    <row r="293" spans="1:9" s="389" customFormat="1" ht="58.5" hidden="1" customHeight="1" x14ac:dyDescent="0.2">
      <c r="A293" s="425"/>
      <c r="B293" s="403" t="s">
        <v>841</v>
      </c>
      <c r="C293" s="281">
        <v>0</v>
      </c>
      <c r="D293" s="281"/>
      <c r="E293" s="281"/>
      <c r="F293" s="281">
        <f t="shared" si="29"/>
        <v>0</v>
      </c>
      <c r="G293" s="281"/>
      <c r="H293" s="281"/>
      <c r="I293" s="281">
        <f t="shared" si="32"/>
        <v>0</v>
      </c>
    </row>
    <row r="294" spans="1:9" s="393" customFormat="1" ht="42.75" customHeight="1" x14ac:dyDescent="0.2">
      <c r="A294" s="425"/>
      <c r="B294" s="403" t="s">
        <v>765</v>
      </c>
      <c r="C294" s="281">
        <v>1895100</v>
      </c>
      <c r="D294" s="281"/>
      <c r="E294" s="281"/>
      <c r="F294" s="281">
        <f t="shared" ref="F294:F356" si="35">C294+D294+E294</f>
        <v>1895100</v>
      </c>
      <c r="G294" s="281">
        <v>-1895100</v>
      </c>
      <c r="H294" s="281"/>
      <c r="I294" s="281">
        <f t="shared" si="32"/>
        <v>0</v>
      </c>
    </row>
    <row r="295" spans="1:9" s="393" customFormat="1" ht="22.5" customHeight="1" x14ac:dyDescent="0.2">
      <c r="A295" s="425"/>
      <c r="B295" s="403" t="s">
        <v>797</v>
      </c>
      <c r="C295" s="281">
        <v>50000</v>
      </c>
      <c r="D295" s="281"/>
      <c r="E295" s="281"/>
      <c r="F295" s="281">
        <f t="shared" si="35"/>
        <v>50000</v>
      </c>
      <c r="G295" s="281">
        <v>142000</v>
      </c>
      <c r="H295" s="281"/>
      <c r="I295" s="281">
        <f t="shared" si="32"/>
        <v>192000</v>
      </c>
    </row>
    <row r="296" spans="1:9" s="389" customFormat="1" ht="20.25" customHeight="1" x14ac:dyDescent="0.2">
      <c r="A296" s="425"/>
      <c r="B296" s="399" t="s">
        <v>669</v>
      </c>
      <c r="C296" s="282">
        <f>C297+C298</f>
        <v>3804300</v>
      </c>
      <c r="D296" s="282">
        <f>D297+D298</f>
        <v>0</v>
      </c>
      <c r="E296" s="282">
        <f>E297+E298</f>
        <v>0</v>
      </c>
      <c r="F296" s="282">
        <f t="shared" si="35"/>
        <v>3804300</v>
      </c>
      <c r="G296" s="282">
        <f>G297+G298</f>
        <v>-3724300</v>
      </c>
      <c r="H296" s="282">
        <f>H297+H298</f>
        <v>0</v>
      </c>
      <c r="I296" s="282">
        <f t="shared" si="32"/>
        <v>80000</v>
      </c>
    </row>
    <row r="297" spans="1:9" s="389" customFormat="1" ht="39.75" customHeight="1" x14ac:dyDescent="0.2">
      <c r="A297" s="425"/>
      <c r="B297" s="403" t="s">
        <v>802</v>
      </c>
      <c r="C297" s="281">
        <v>3754300</v>
      </c>
      <c r="D297" s="281"/>
      <c r="E297" s="281"/>
      <c r="F297" s="281">
        <f t="shared" si="35"/>
        <v>3754300</v>
      </c>
      <c r="G297" s="281">
        <v>-3754300</v>
      </c>
      <c r="H297" s="281"/>
      <c r="I297" s="281">
        <f t="shared" si="32"/>
        <v>0</v>
      </c>
    </row>
    <row r="298" spans="1:9" s="389" customFormat="1" ht="27.75" customHeight="1" x14ac:dyDescent="0.2">
      <c r="A298" s="425"/>
      <c r="B298" s="403" t="s">
        <v>797</v>
      </c>
      <c r="C298" s="281">
        <v>50000</v>
      </c>
      <c r="D298" s="281"/>
      <c r="E298" s="281"/>
      <c r="F298" s="281">
        <f t="shared" si="35"/>
        <v>50000</v>
      </c>
      <c r="G298" s="281">
        <v>30000</v>
      </c>
      <c r="H298" s="281"/>
      <c r="I298" s="281">
        <f t="shared" si="32"/>
        <v>80000</v>
      </c>
    </row>
    <row r="299" spans="1:9" s="389" customFormat="1" ht="21.75" customHeight="1" x14ac:dyDescent="0.2">
      <c r="A299" s="425"/>
      <c r="B299" s="399" t="s">
        <v>456</v>
      </c>
      <c r="C299" s="282">
        <f>C300+C301+C302</f>
        <v>7290424</v>
      </c>
      <c r="D299" s="282">
        <f>D300+D301+D302</f>
        <v>0</v>
      </c>
      <c r="E299" s="282">
        <f>E300+E301+E302</f>
        <v>0</v>
      </c>
      <c r="F299" s="282">
        <f>F300+F301+F302</f>
        <v>7290424</v>
      </c>
      <c r="G299" s="282">
        <f t="shared" ref="G299:H299" si="36">G300+G301+G302</f>
        <v>2117500</v>
      </c>
      <c r="H299" s="282">
        <f t="shared" si="36"/>
        <v>0</v>
      </c>
      <c r="I299" s="282">
        <f t="shared" si="32"/>
        <v>9407924</v>
      </c>
    </row>
    <row r="300" spans="1:9" s="394" customFormat="1" ht="24.75" hidden="1" customHeight="1" x14ac:dyDescent="0.2">
      <c r="A300" s="424"/>
      <c r="B300" s="403" t="s">
        <v>801</v>
      </c>
      <c r="C300" s="281">
        <v>7240424</v>
      </c>
      <c r="D300" s="281"/>
      <c r="E300" s="281"/>
      <c r="F300" s="281">
        <f t="shared" si="35"/>
        <v>7240424</v>
      </c>
      <c r="G300" s="281"/>
      <c r="H300" s="281"/>
      <c r="I300" s="281">
        <f t="shared" si="32"/>
        <v>7240424</v>
      </c>
    </row>
    <row r="301" spans="1:9" s="394" customFormat="1" ht="61.5" customHeight="1" x14ac:dyDescent="0.2">
      <c r="A301" s="424"/>
      <c r="B301" s="403" t="s">
        <v>883</v>
      </c>
      <c r="C301" s="281">
        <v>0</v>
      </c>
      <c r="D301" s="281"/>
      <c r="E301" s="281"/>
      <c r="F301" s="281">
        <f t="shared" si="35"/>
        <v>0</v>
      </c>
      <c r="G301" s="281">
        <v>1982800</v>
      </c>
      <c r="H301" s="281"/>
      <c r="I301" s="281">
        <f t="shared" si="32"/>
        <v>1982800</v>
      </c>
    </row>
    <row r="302" spans="1:9" s="389" customFormat="1" ht="27.75" customHeight="1" x14ac:dyDescent="0.2">
      <c r="A302" s="425"/>
      <c r="B302" s="403" t="s">
        <v>797</v>
      </c>
      <c r="C302" s="281">
        <v>50000</v>
      </c>
      <c r="D302" s="281"/>
      <c r="E302" s="281"/>
      <c r="F302" s="281">
        <f t="shared" si="35"/>
        <v>50000</v>
      </c>
      <c r="G302" s="281">
        <v>134700</v>
      </c>
      <c r="H302" s="281"/>
      <c r="I302" s="281">
        <f t="shared" si="32"/>
        <v>184700</v>
      </c>
    </row>
    <row r="303" spans="1:9" s="393" customFormat="1" ht="21" customHeight="1" x14ac:dyDescent="0.2">
      <c r="A303" s="425"/>
      <c r="B303" s="399" t="s">
        <v>453</v>
      </c>
      <c r="C303" s="282">
        <f>C304+C305</f>
        <v>4529400</v>
      </c>
      <c r="D303" s="282">
        <f>D304+D305</f>
        <v>0</v>
      </c>
      <c r="E303" s="282">
        <f>E304+E305</f>
        <v>0</v>
      </c>
      <c r="F303" s="282">
        <f t="shared" si="35"/>
        <v>4529400</v>
      </c>
      <c r="G303" s="282">
        <f>G304+G305</f>
        <v>49000</v>
      </c>
      <c r="H303" s="282">
        <f>H304+H305</f>
        <v>0</v>
      </c>
      <c r="I303" s="282">
        <f t="shared" si="32"/>
        <v>4578400</v>
      </c>
    </row>
    <row r="304" spans="1:9" s="394" customFormat="1" ht="36.75" hidden="1" customHeight="1" x14ac:dyDescent="0.2">
      <c r="A304" s="426"/>
      <c r="B304" s="403" t="s">
        <v>859</v>
      </c>
      <c r="C304" s="281">
        <v>4479400</v>
      </c>
      <c r="D304" s="281"/>
      <c r="E304" s="281"/>
      <c r="F304" s="281">
        <f t="shared" si="35"/>
        <v>4479400</v>
      </c>
      <c r="G304" s="281"/>
      <c r="H304" s="281"/>
      <c r="I304" s="281">
        <f t="shared" si="32"/>
        <v>4479400</v>
      </c>
    </row>
    <row r="305" spans="1:9" s="389" customFormat="1" ht="27.75" customHeight="1" x14ac:dyDescent="0.2">
      <c r="A305" s="425"/>
      <c r="B305" s="403" t="s">
        <v>797</v>
      </c>
      <c r="C305" s="281">
        <v>50000</v>
      </c>
      <c r="D305" s="281"/>
      <c r="E305" s="281"/>
      <c r="F305" s="281">
        <f t="shared" si="35"/>
        <v>50000</v>
      </c>
      <c r="G305" s="281">
        <v>49000</v>
      </c>
      <c r="H305" s="281"/>
      <c r="I305" s="281">
        <f t="shared" si="32"/>
        <v>99000</v>
      </c>
    </row>
    <row r="306" spans="1:9" s="389" customFormat="1" ht="20.25" customHeight="1" x14ac:dyDescent="0.2">
      <c r="A306" s="425"/>
      <c r="B306" s="399" t="s">
        <v>0</v>
      </c>
      <c r="C306" s="282">
        <f>C307+C308</f>
        <v>3512100</v>
      </c>
      <c r="D306" s="282">
        <f>D307+D308</f>
        <v>0</v>
      </c>
      <c r="E306" s="282">
        <f>E307+E308</f>
        <v>0</v>
      </c>
      <c r="F306" s="282">
        <f t="shared" si="35"/>
        <v>3512100</v>
      </c>
      <c r="G306" s="282">
        <f>G307+G308</f>
        <v>112800</v>
      </c>
      <c r="H306" s="282">
        <f>H307+H308</f>
        <v>0</v>
      </c>
      <c r="I306" s="282">
        <f t="shared" si="32"/>
        <v>3624900</v>
      </c>
    </row>
    <row r="307" spans="1:9" s="389" customFormat="1" ht="60.75" hidden="1" customHeight="1" x14ac:dyDescent="0.2">
      <c r="A307" s="425"/>
      <c r="B307" s="403" t="s">
        <v>886</v>
      </c>
      <c r="C307" s="281">
        <v>3462100</v>
      </c>
      <c r="D307" s="281"/>
      <c r="E307" s="281"/>
      <c r="F307" s="281">
        <f t="shared" si="35"/>
        <v>3462100</v>
      </c>
      <c r="G307" s="281"/>
      <c r="H307" s="281"/>
      <c r="I307" s="281">
        <f t="shared" si="32"/>
        <v>3462100</v>
      </c>
    </row>
    <row r="308" spans="1:9" s="389" customFormat="1" ht="27.75" customHeight="1" x14ac:dyDescent="0.2">
      <c r="A308" s="425"/>
      <c r="B308" s="403" t="s">
        <v>797</v>
      </c>
      <c r="C308" s="281">
        <v>50000</v>
      </c>
      <c r="D308" s="281"/>
      <c r="E308" s="281"/>
      <c r="F308" s="281">
        <f t="shared" si="35"/>
        <v>50000</v>
      </c>
      <c r="G308" s="281">
        <v>112800</v>
      </c>
      <c r="H308" s="281"/>
      <c r="I308" s="281">
        <f t="shared" si="32"/>
        <v>162800</v>
      </c>
    </row>
    <row r="309" spans="1:9" s="389" customFormat="1" ht="21" customHeight="1" x14ac:dyDescent="0.2">
      <c r="A309" s="425"/>
      <c r="B309" s="399" t="s">
        <v>457</v>
      </c>
      <c r="C309" s="282">
        <f>C310+C312</f>
        <v>3304500</v>
      </c>
      <c r="D309" s="282">
        <f>D310+D312</f>
        <v>0</v>
      </c>
      <c r="E309" s="282">
        <f>E310+E312</f>
        <v>0</v>
      </c>
      <c r="F309" s="282">
        <f>F310+F311+F312</f>
        <v>3304500</v>
      </c>
      <c r="G309" s="282">
        <f>G310+G311+G312</f>
        <v>866400</v>
      </c>
      <c r="H309" s="282">
        <f>H310+H312</f>
        <v>0</v>
      </c>
      <c r="I309" s="282">
        <f t="shared" si="32"/>
        <v>4170900</v>
      </c>
    </row>
    <row r="310" spans="1:9" s="389" customFormat="1" ht="39.75" hidden="1" customHeight="1" x14ac:dyDescent="0.2">
      <c r="A310" s="425"/>
      <c r="B310" s="403" t="s">
        <v>884</v>
      </c>
      <c r="C310" s="281">
        <v>3254500</v>
      </c>
      <c r="D310" s="281"/>
      <c r="E310" s="281"/>
      <c r="F310" s="281">
        <f t="shared" si="35"/>
        <v>3254500</v>
      </c>
      <c r="G310" s="281"/>
      <c r="H310" s="281"/>
      <c r="I310" s="281">
        <f t="shared" si="32"/>
        <v>3254500</v>
      </c>
    </row>
    <row r="311" spans="1:9" s="389" customFormat="1" ht="60" customHeight="1" x14ac:dyDescent="0.2">
      <c r="A311" s="425"/>
      <c r="B311" s="403" t="s">
        <v>918</v>
      </c>
      <c r="C311" s="281"/>
      <c r="D311" s="281"/>
      <c r="E311" s="281"/>
      <c r="F311" s="281"/>
      <c r="G311" s="281">
        <v>916400</v>
      </c>
      <c r="H311" s="281"/>
      <c r="I311" s="281">
        <f t="shared" si="32"/>
        <v>916400</v>
      </c>
    </row>
    <row r="312" spans="1:9" s="389" customFormat="1" ht="27.75" customHeight="1" x14ac:dyDescent="0.2">
      <c r="A312" s="425"/>
      <c r="B312" s="403" t="s">
        <v>797</v>
      </c>
      <c r="C312" s="281">
        <v>50000</v>
      </c>
      <c r="D312" s="281"/>
      <c r="E312" s="281"/>
      <c r="F312" s="281">
        <f t="shared" si="35"/>
        <v>50000</v>
      </c>
      <c r="G312" s="281">
        <v>-50000</v>
      </c>
      <c r="H312" s="281"/>
      <c r="I312" s="281">
        <f t="shared" si="32"/>
        <v>0</v>
      </c>
    </row>
    <row r="313" spans="1:9" s="389" customFormat="1" ht="24" customHeight="1" x14ac:dyDescent="0.2">
      <c r="A313" s="425"/>
      <c r="B313" s="399" t="s">
        <v>670</v>
      </c>
      <c r="C313" s="282">
        <f>C314+C315+C316</f>
        <v>19474400</v>
      </c>
      <c r="D313" s="282">
        <f>D314+D315+D316</f>
        <v>0</v>
      </c>
      <c r="E313" s="282">
        <f>E314+E315+E316</f>
        <v>0</v>
      </c>
      <c r="F313" s="282">
        <f t="shared" si="35"/>
        <v>19474400</v>
      </c>
      <c r="G313" s="282">
        <f>G314+G315+G316</f>
        <v>1709900</v>
      </c>
      <c r="H313" s="282">
        <f>H314+H315+H316</f>
        <v>0</v>
      </c>
      <c r="I313" s="282">
        <f t="shared" si="32"/>
        <v>21184300</v>
      </c>
    </row>
    <row r="314" spans="1:9" s="389" customFormat="1" ht="57.75" hidden="1" customHeight="1" x14ac:dyDescent="0.2">
      <c r="A314" s="425"/>
      <c r="B314" s="403" t="s">
        <v>889</v>
      </c>
      <c r="C314" s="281">
        <v>5615500</v>
      </c>
      <c r="D314" s="281"/>
      <c r="E314" s="281"/>
      <c r="F314" s="281">
        <f t="shared" si="35"/>
        <v>5615500</v>
      </c>
      <c r="G314" s="281"/>
      <c r="H314" s="281"/>
      <c r="I314" s="281">
        <f t="shared" si="32"/>
        <v>5615500</v>
      </c>
    </row>
    <row r="315" spans="1:9" s="389" customFormat="1" ht="38.25" customHeight="1" x14ac:dyDescent="0.2">
      <c r="A315" s="425"/>
      <c r="B315" s="403" t="s">
        <v>885</v>
      </c>
      <c r="C315" s="281">
        <v>13758900</v>
      </c>
      <c r="D315" s="281"/>
      <c r="E315" s="281"/>
      <c r="F315" s="281">
        <f t="shared" si="35"/>
        <v>13758900</v>
      </c>
      <c r="G315" s="281">
        <v>1719900</v>
      </c>
      <c r="H315" s="281"/>
      <c r="I315" s="281">
        <f t="shared" si="32"/>
        <v>15478800</v>
      </c>
    </row>
    <row r="316" spans="1:9" s="389" customFormat="1" ht="27.75" customHeight="1" x14ac:dyDescent="0.2">
      <c r="A316" s="425"/>
      <c r="B316" s="403" t="s">
        <v>797</v>
      </c>
      <c r="C316" s="281">
        <v>100000</v>
      </c>
      <c r="D316" s="281"/>
      <c r="E316" s="281"/>
      <c r="F316" s="281">
        <f t="shared" si="35"/>
        <v>100000</v>
      </c>
      <c r="G316" s="281">
        <v>-10000</v>
      </c>
      <c r="H316" s="281"/>
      <c r="I316" s="281">
        <f t="shared" si="32"/>
        <v>90000</v>
      </c>
    </row>
    <row r="317" spans="1:9" s="389" customFormat="1" ht="22.5" hidden="1" customHeight="1" x14ac:dyDescent="0.2">
      <c r="A317" s="425"/>
      <c r="B317" s="399" t="s">
        <v>454</v>
      </c>
      <c r="C317" s="282">
        <f>C318</f>
        <v>50000</v>
      </c>
      <c r="D317" s="282">
        <f>D318</f>
        <v>0</v>
      </c>
      <c r="E317" s="282">
        <f>E318</f>
        <v>0</v>
      </c>
      <c r="F317" s="282">
        <f t="shared" si="35"/>
        <v>50000</v>
      </c>
      <c r="G317" s="282">
        <f>G318</f>
        <v>0</v>
      </c>
      <c r="H317" s="282">
        <f>H318</f>
        <v>0</v>
      </c>
      <c r="I317" s="282">
        <f t="shared" si="32"/>
        <v>50000</v>
      </c>
    </row>
    <row r="318" spans="1:9" s="389" customFormat="1" ht="22.5" hidden="1" customHeight="1" x14ac:dyDescent="0.2">
      <c r="A318" s="425"/>
      <c r="B318" s="403" t="s">
        <v>797</v>
      </c>
      <c r="C318" s="281">
        <v>50000</v>
      </c>
      <c r="D318" s="281"/>
      <c r="E318" s="281"/>
      <c r="F318" s="281">
        <f t="shared" si="35"/>
        <v>50000</v>
      </c>
      <c r="G318" s="281"/>
      <c r="H318" s="281"/>
      <c r="I318" s="281">
        <f t="shared" si="32"/>
        <v>50000</v>
      </c>
    </row>
    <row r="319" spans="1:9" s="393" customFormat="1" ht="24.75" customHeight="1" x14ac:dyDescent="0.2">
      <c r="A319" s="425"/>
      <c r="B319" s="399" t="s">
        <v>455</v>
      </c>
      <c r="C319" s="282">
        <f>C320+C321</f>
        <v>1347000</v>
      </c>
      <c r="D319" s="282">
        <f>D320+D321</f>
        <v>0</v>
      </c>
      <c r="E319" s="282">
        <f>E320+E321</f>
        <v>0</v>
      </c>
      <c r="F319" s="282">
        <f t="shared" si="35"/>
        <v>1347000</v>
      </c>
      <c r="G319" s="282">
        <f>G320+G321</f>
        <v>93700</v>
      </c>
      <c r="H319" s="282">
        <f>H320+H321</f>
        <v>0</v>
      </c>
      <c r="I319" s="282">
        <f t="shared" si="32"/>
        <v>1440700</v>
      </c>
    </row>
    <row r="320" spans="1:9" s="389" customFormat="1" ht="24.75" hidden="1" customHeight="1" x14ac:dyDescent="0.2">
      <c r="A320" s="425"/>
      <c r="B320" s="403" t="s">
        <v>890</v>
      </c>
      <c r="C320" s="281">
        <v>1297000</v>
      </c>
      <c r="D320" s="281"/>
      <c r="E320" s="281"/>
      <c r="F320" s="281">
        <f t="shared" si="35"/>
        <v>1297000</v>
      </c>
      <c r="G320" s="281"/>
      <c r="H320" s="281"/>
      <c r="I320" s="281">
        <f t="shared" si="32"/>
        <v>1297000</v>
      </c>
    </row>
    <row r="321" spans="1:9" s="389" customFormat="1" ht="22.5" customHeight="1" x14ac:dyDescent="0.2">
      <c r="A321" s="425"/>
      <c r="B321" s="403" t="s">
        <v>797</v>
      </c>
      <c r="C321" s="281">
        <v>50000</v>
      </c>
      <c r="D321" s="281"/>
      <c r="E321" s="281"/>
      <c r="F321" s="281">
        <f t="shared" si="35"/>
        <v>50000</v>
      </c>
      <c r="G321" s="281">
        <v>93700</v>
      </c>
      <c r="H321" s="281"/>
      <c r="I321" s="281">
        <f t="shared" si="32"/>
        <v>143700</v>
      </c>
    </row>
    <row r="322" spans="1:9" s="389" customFormat="1" ht="22.5" customHeight="1" x14ac:dyDescent="0.2">
      <c r="A322" s="425"/>
      <c r="B322" s="399" t="s">
        <v>458</v>
      </c>
      <c r="C322" s="282">
        <f>C323</f>
        <v>50000</v>
      </c>
      <c r="D322" s="282">
        <f>D323</f>
        <v>0</v>
      </c>
      <c r="E322" s="282">
        <f>E323</f>
        <v>0</v>
      </c>
      <c r="F322" s="282">
        <f t="shared" si="35"/>
        <v>50000</v>
      </c>
      <c r="G322" s="282">
        <f>G323</f>
        <v>-50000</v>
      </c>
      <c r="H322" s="282">
        <f>H323</f>
        <v>0</v>
      </c>
      <c r="I322" s="282">
        <f t="shared" si="32"/>
        <v>0</v>
      </c>
    </row>
    <row r="323" spans="1:9" s="389" customFormat="1" ht="22.5" customHeight="1" x14ac:dyDescent="0.2">
      <c r="A323" s="425"/>
      <c r="B323" s="403" t="s">
        <v>797</v>
      </c>
      <c r="C323" s="281">
        <v>50000</v>
      </c>
      <c r="D323" s="281"/>
      <c r="E323" s="281"/>
      <c r="F323" s="281">
        <f t="shared" si="35"/>
        <v>50000</v>
      </c>
      <c r="G323" s="281">
        <v>-50000</v>
      </c>
      <c r="H323" s="281"/>
      <c r="I323" s="281">
        <f t="shared" si="32"/>
        <v>0</v>
      </c>
    </row>
    <row r="324" spans="1:9" s="389" customFormat="1" ht="22.5" customHeight="1" x14ac:dyDescent="0.2">
      <c r="A324" s="425"/>
      <c r="B324" s="399" t="s">
        <v>671</v>
      </c>
      <c r="C324" s="282">
        <f>C325</f>
        <v>50000</v>
      </c>
      <c r="D324" s="282">
        <f>D325</f>
        <v>0</v>
      </c>
      <c r="E324" s="282">
        <f>E325</f>
        <v>0</v>
      </c>
      <c r="F324" s="282">
        <f t="shared" si="35"/>
        <v>50000</v>
      </c>
      <c r="G324" s="282">
        <f>G325</f>
        <v>-50000</v>
      </c>
      <c r="H324" s="282">
        <f>H325</f>
        <v>0</v>
      </c>
      <c r="I324" s="282">
        <f t="shared" si="32"/>
        <v>0</v>
      </c>
    </row>
    <row r="325" spans="1:9" s="389" customFormat="1" ht="22.5" customHeight="1" x14ac:dyDescent="0.2">
      <c r="A325" s="425"/>
      <c r="B325" s="403" t="s">
        <v>797</v>
      </c>
      <c r="C325" s="281">
        <v>50000</v>
      </c>
      <c r="D325" s="281"/>
      <c r="E325" s="281"/>
      <c r="F325" s="281">
        <f t="shared" si="35"/>
        <v>50000</v>
      </c>
      <c r="G325" s="281">
        <v>-50000</v>
      </c>
      <c r="H325" s="281"/>
      <c r="I325" s="281">
        <f t="shared" si="32"/>
        <v>0</v>
      </c>
    </row>
    <row r="326" spans="1:9" s="389" customFormat="1" ht="43.5" hidden="1" customHeight="1" x14ac:dyDescent="0.2">
      <c r="A326" s="427">
        <v>15</v>
      </c>
      <c r="B326" s="400" t="s">
        <v>719</v>
      </c>
      <c r="C326" s="282"/>
      <c r="D326" s="282"/>
      <c r="E326" s="282"/>
      <c r="F326" s="281">
        <f t="shared" si="35"/>
        <v>0</v>
      </c>
      <c r="G326" s="282"/>
      <c r="H326" s="282"/>
      <c r="I326" s="281">
        <f t="shared" si="32"/>
        <v>0</v>
      </c>
    </row>
    <row r="327" spans="1:9" s="393" customFormat="1" ht="63" hidden="1" customHeight="1" x14ac:dyDescent="0.2">
      <c r="A327" s="425" t="s">
        <v>720</v>
      </c>
      <c r="B327" s="397" t="s">
        <v>753</v>
      </c>
      <c r="C327" s="282"/>
      <c r="D327" s="282"/>
      <c r="E327" s="282"/>
      <c r="F327" s="281">
        <f t="shared" si="35"/>
        <v>0</v>
      </c>
      <c r="G327" s="282"/>
      <c r="H327" s="282"/>
      <c r="I327" s="281">
        <f t="shared" ref="I327:I365" si="37">F327+G327+H327</f>
        <v>0</v>
      </c>
    </row>
    <row r="328" spans="1:9" s="389" customFormat="1" ht="76.5" hidden="1" customHeight="1" x14ac:dyDescent="0.2">
      <c r="A328" s="425"/>
      <c r="B328" s="467" t="s">
        <v>770</v>
      </c>
      <c r="C328" s="281"/>
      <c r="D328" s="281"/>
      <c r="E328" s="281"/>
      <c r="F328" s="281">
        <f t="shared" si="35"/>
        <v>0</v>
      </c>
      <c r="G328" s="281"/>
      <c r="H328" s="281"/>
      <c r="I328" s="281">
        <f t="shared" si="37"/>
        <v>0</v>
      </c>
    </row>
    <row r="329" spans="1:9" s="389" customFormat="1" ht="58.5" hidden="1" customHeight="1" x14ac:dyDescent="0.2">
      <c r="A329" s="425" t="s">
        <v>724</v>
      </c>
      <c r="B329" s="399" t="s">
        <v>747</v>
      </c>
      <c r="C329" s="282"/>
      <c r="D329" s="282"/>
      <c r="E329" s="282"/>
      <c r="F329" s="281">
        <f t="shared" si="35"/>
        <v>0</v>
      </c>
      <c r="G329" s="282"/>
      <c r="H329" s="282"/>
      <c r="I329" s="281">
        <f t="shared" si="37"/>
        <v>0</v>
      </c>
    </row>
    <row r="330" spans="1:9" s="394" customFormat="1" ht="27" hidden="1" customHeight="1" x14ac:dyDescent="0.2">
      <c r="A330" s="424"/>
      <c r="B330" s="409" t="s">
        <v>717</v>
      </c>
      <c r="C330" s="282"/>
      <c r="D330" s="282"/>
      <c r="E330" s="282"/>
      <c r="F330" s="281">
        <f t="shared" si="35"/>
        <v>0</v>
      </c>
      <c r="G330" s="282"/>
      <c r="H330" s="282"/>
      <c r="I330" s="281">
        <f t="shared" si="37"/>
        <v>0</v>
      </c>
    </row>
    <row r="331" spans="1:9" s="394" customFormat="1" ht="27" hidden="1" customHeight="1" x14ac:dyDescent="0.2">
      <c r="A331" s="424"/>
      <c r="B331" s="409" t="s">
        <v>718</v>
      </c>
      <c r="C331" s="282"/>
      <c r="D331" s="282"/>
      <c r="E331" s="282"/>
      <c r="F331" s="281">
        <f t="shared" si="35"/>
        <v>0</v>
      </c>
      <c r="G331" s="282"/>
      <c r="H331" s="282"/>
      <c r="I331" s="281">
        <f t="shared" si="37"/>
        <v>0</v>
      </c>
    </row>
    <row r="332" spans="1:9" s="389" customFormat="1" ht="58.5" hidden="1" customHeight="1" x14ac:dyDescent="0.2">
      <c r="A332" s="425"/>
      <c r="B332" s="422" t="s">
        <v>734</v>
      </c>
      <c r="C332" s="281"/>
      <c r="D332" s="281"/>
      <c r="E332" s="281"/>
      <c r="F332" s="281">
        <f t="shared" si="35"/>
        <v>0</v>
      </c>
      <c r="G332" s="281"/>
      <c r="H332" s="281"/>
      <c r="I332" s="281">
        <f t="shared" si="37"/>
        <v>0</v>
      </c>
    </row>
    <row r="333" spans="1:9" s="394" customFormat="1" ht="22.5" hidden="1" customHeight="1" x14ac:dyDescent="0.2">
      <c r="A333" s="426"/>
      <c r="B333" s="410" t="s">
        <v>717</v>
      </c>
      <c r="C333" s="281"/>
      <c r="D333" s="281"/>
      <c r="E333" s="281"/>
      <c r="F333" s="281">
        <f t="shared" si="35"/>
        <v>0</v>
      </c>
      <c r="G333" s="281"/>
      <c r="H333" s="281"/>
      <c r="I333" s="281">
        <f t="shared" si="37"/>
        <v>0</v>
      </c>
    </row>
    <row r="334" spans="1:9" s="394" customFormat="1" ht="23.25" hidden="1" customHeight="1" x14ac:dyDescent="0.2">
      <c r="A334" s="426"/>
      <c r="B334" s="410" t="s">
        <v>718</v>
      </c>
      <c r="C334" s="281"/>
      <c r="D334" s="281"/>
      <c r="E334" s="281"/>
      <c r="F334" s="281">
        <f t="shared" si="35"/>
        <v>0</v>
      </c>
      <c r="G334" s="281"/>
      <c r="H334" s="281"/>
      <c r="I334" s="281">
        <f t="shared" si="37"/>
        <v>0</v>
      </c>
    </row>
    <row r="335" spans="1:9" s="389" customFormat="1" ht="39.75" hidden="1" customHeight="1" x14ac:dyDescent="0.2">
      <c r="A335" s="425"/>
      <c r="B335" s="422" t="s">
        <v>680</v>
      </c>
      <c r="C335" s="281"/>
      <c r="D335" s="281"/>
      <c r="E335" s="281"/>
      <c r="F335" s="281">
        <f t="shared" si="35"/>
        <v>0</v>
      </c>
      <c r="G335" s="281"/>
      <c r="H335" s="281"/>
      <c r="I335" s="281">
        <f t="shared" si="37"/>
        <v>0</v>
      </c>
    </row>
    <row r="336" spans="1:9" s="389" customFormat="1" ht="27.75" hidden="1" customHeight="1" x14ac:dyDescent="0.2">
      <c r="A336" s="425"/>
      <c r="B336" s="410" t="s">
        <v>717</v>
      </c>
      <c r="C336" s="281"/>
      <c r="D336" s="281"/>
      <c r="E336" s="281"/>
      <c r="F336" s="281">
        <f t="shared" si="35"/>
        <v>0</v>
      </c>
      <c r="G336" s="281"/>
      <c r="H336" s="281"/>
      <c r="I336" s="281">
        <f t="shared" si="37"/>
        <v>0</v>
      </c>
    </row>
    <row r="337" spans="1:9" s="389" customFormat="1" ht="41.25" hidden="1" customHeight="1" x14ac:dyDescent="0.2">
      <c r="A337" s="425"/>
      <c r="B337" s="422" t="s">
        <v>681</v>
      </c>
      <c r="C337" s="281"/>
      <c r="D337" s="281"/>
      <c r="E337" s="281"/>
      <c r="F337" s="281">
        <f t="shared" si="35"/>
        <v>0</v>
      </c>
      <c r="G337" s="281"/>
      <c r="H337" s="281"/>
      <c r="I337" s="281">
        <f t="shared" si="37"/>
        <v>0</v>
      </c>
    </row>
    <row r="338" spans="1:9" s="389" customFormat="1" ht="25.5" hidden="1" customHeight="1" x14ac:dyDescent="0.2">
      <c r="A338" s="425"/>
      <c r="B338" s="410" t="s">
        <v>717</v>
      </c>
      <c r="C338" s="281"/>
      <c r="D338" s="281"/>
      <c r="E338" s="281"/>
      <c r="F338" s="281">
        <f t="shared" si="35"/>
        <v>0</v>
      </c>
      <c r="G338" s="281"/>
      <c r="H338" s="281"/>
      <c r="I338" s="281">
        <f t="shared" si="37"/>
        <v>0</v>
      </c>
    </row>
    <row r="339" spans="1:9" s="389" customFormat="1" ht="58.5" hidden="1" customHeight="1" x14ac:dyDescent="0.2">
      <c r="A339" s="425"/>
      <c r="B339" s="422" t="s">
        <v>725</v>
      </c>
      <c r="C339" s="281"/>
      <c r="D339" s="281"/>
      <c r="E339" s="281"/>
      <c r="F339" s="281">
        <f t="shared" si="35"/>
        <v>0</v>
      </c>
      <c r="G339" s="281"/>
      <c r="H339" s="281"/>
      <c r="I339" s="281">
        <f t="shared" si="37"/>
        <v>0</v>
      </c>
    </row>
    <row r="340" spans="1:9" s="389" customFormat="1" ht="21.75" hidden="1" customHeight="1" x14ac:dyDescent="0.2">
      <c r="A340" s="425"/>
      <c r="B340" s="410" t="s">
        <v>717</v>
      </c>
      <c r="C340" s="281"/>
      <c r="D340" s="281"/>
      <c r="E340" s="281"/>
      <c r="F340" s="281">
        <f t="shared" si="35"/>
        <v>0</v>
      </c>
      <c r="G340" s="281"/>
      <c r="H340" s="281"/>
      <c r="I340" s="281">
        <f t="shared" si="37"/>
        <v>0</v>
      </c>
    </row>
    <row r="341" spans="1:9" s="389" customFormat="1" ht="61.5" hidden="1" customHeight="1" x14ac:dyDescent="0.2">
      <c r="A341" s="425" t="s">
        <v>752</v>
      </c>
      <c r="B341" s="397" t="s">
        <v>737</v>
      </c>
      <c r="C341" s="282"/>
      <c r="D341" s="282"/>
      <c r="E341" s="282"/>
      <c r="F341" s="281">
        <f t="shared" si="35"/>
        <v>0</v>
      </c>
      <c r="G341" s="282"/>
      <c r="H341" s="282"/>
      <c r="I341" s="281">
        <f t="shared" si="37"/>
        <v>0</v>
      </c>
    </row>
    <row r="342" spans="1:9" s="393" customFormat="1" ht="44.25" hidden="1" customHeight="1" x14ac:dyDescent="0.2">
      <c r="A342" s="424"/>
      <c r="B342" s="432" t="s">
        <v>743</v>
      </c>
      <c r="C342" s="401"/>
      <c r="D342" s="401"/>
      <c r="E342" s="401"/>
      <c r="F342" s="281">
        <f t="shared" si="35"/>
        <v>0</v>
      </c>
      <c r="G342" s="401"/>
      <c r="H342" s="401"/>
      <c r="I342" s="281">
        <f t="shared" si="37"/>
        <v>0</v>
      </c>
    </row>
    <row r="343" spans="1:9" s="393" customFormat="1" ht="22.5" hidden="1" customHeight="1" x14ac:dyDescent="0.2">
      <c r="A343" s="424"/>
      <c r="B343" s="409" t="s">
        <v>717</v>
      </c>
      <c r="C343" s="401"/>
      <c r="D343" s="401"/>
      <c r="E343" s="401"/>
      <c r="F343" s="281">
        <f t="shared" si="35"/>
        <v>0</v>
      </c>
      <c r="G343" s="401"/>
      <c r="H343" s="401"/>
      <c r="I343" s="281">
        <f t="shared" si="37"/>
        <v>0</v>
      </c>
    </row>
    <row r="344" spans="1:9" s="393" customFormat="1" ht="22.5" hidden="1" customHeight="1" x14ac:dyDescent="0.2">
      <c r="A344" s="425"/>
      <c r="B344" s="405" t="s">
        <v>459</v>
      </c>
      <c r="C344" s="282"/>
      <c r="D344" s="282"/>
      <c r="E344" s="282"/>
      <c r="F344" s="281">
        <f t="shared" si="35"/>
        <v>0</v>
      </c>
      <c r="G344" s="282"/>
      <c r="H344" s="282"/>
      <c r="I344" s="281">
        <f t="shared" si="37"/>
        <v>0</v>
      </c>
    </row>
    <row r="345" spans="1:9" s="389" customFormat="1" ht="95.25" hidden="1" customHeight="1" x14ac:dyDescent="0.2">
      <c r="A345" s="425"/>
      <c r="B345" s="422" t="s">
        <v>748</v>
      </c>
      <c r="C345" s="281"/>
      <c r="D345" s="281"/>
      <c r="E345" s="281"/>
      <c r="F345" s="281">
        <f t="shared" si="35"/>
        <v>0</v>
      </c>
      <c r="G345" s="281"/>
      <c r="H345" s="281"/>
      <c r="I345" s="281">
        <f t="shared" si="37"/>
        <v>0</v>
      </c>
    </row>
    <row r="346" spans="1:9" s="389" customFormat="1" ht="19.5" hidden="1" customHeight="1" x14ac:dyDescent="0.2">
      <c r="A346" s="425"/>
      <c r="B346" s="410" t="s">
        <v>717</v>
      </c>
      <c r="C346" s="411"/>
      <c r="D346" s="411"/>
      <c r="E346" s="411"/>
      <c r="F346" s="281">
        <f t="shared" si="35"/>
        <v>0</v>
      </c>
      <c r="G346" s="411"/>
      <c r="H346" s="411"/>
      <c r="I346" s="281">
        <f t="shared" si="37"/>
        <v>0</v>
      </c>
    </row>
    <row r="347" spans="1:9" s="390" customFormat="1" ht="39.75" customHeight="1" x14ac:dyDescent="0.2">
      <c r="A347" s="424" t="s">
        <v>714</v>
      </c>
      <c r="B347" s="406" t="s">
        <v>710</v>
      </c>
      <c r="C347" s="401">
        <f>C348</f>
        <v>763000000</v>
      </c>
      <c r="D347" s="401">
        <f>D348</f>
        <v>0</v>
      </c>
      <c r="E347" s="401">
        <f>E348</f>
        <v>0</v>
      </c>
      <c r="F347" s="401">
        <f t="shared" si="35"/>
        <v>763000000</v>
      </c>
      <c r="G347" s="401">
        <f>G348</f>
        <v>-67000000</v>
      </c>
      <c r="H347" s="401">
        <f>H348</f>
        <v>0</v>
      </c>
      <c r="I347" s="401">
        <f t="shared" si="37"/>
        <v>696000000</v>
      </c>
    </row>
    <row r="348" spans="1:9" s="390" customFormat="1" ht="40.5" customHeight="1" x14ac:dyDescent="0.2">
      <c r="A348" s="424" t="s">
        <v>711</v>
      </c>
      <c r="B348" s="412" t="s">
        <v>844</v>
      </c>
      <c r="C348" s="443">
        <f>C349+C372</f>
        <v>763000000</v>
      </c>
      <c r="D348" s="443">
        <f>D349+D372</f>
        <v>0</v>
      </c>
      <c r="E348" s="443">
        <f>E349+E372</f>
        <v>0</v>
      </c>
      <c r="F348" s="401">
        <f t="shared" si="35"/>
        <v>763000000</v>
      </c>
      <c r="G348" s="443">
        <f>G349+G372</f>
        <v>-67000000</v>
      </c>
      <c r="H348" s="443">
        <f>H349+H372</f>
        <v>0</v>
      </c>
      <c r="I348" s="401">
        <f t="shared" si="37"/>
        <v>696000000</v>
      </c>
    </row>
    <row r="349" spans="1:9" s="393" customFormat="1" ht="22.5" customHeight="1" x14ac:dyDescent="0.2">
      <c r="A349" s="425"/>
      <c r="B349" s="397" t="s">
        <v>754</v>
      </c>
      <c r="C349" s="440">
        <f t="shared" ref="C349:H349" si="38">C350</f>
        <v>523000000</v>
      </c>
      <c r="D349" s="440">
        <f t="shared" si="38"/>
        <v>0</v>
      </c>
      <c r="E349" s="440">
        <f t="shared" si="38"/>
        <v>0</v>
      </c>
      <c r="F349" s="282">
        <f t="shared" si="35"/>
        <v>523000000</v>
      </c>
      <c r="G349" s="440">
        <f t="shared" si="38"/>
        <v>-27000000</v>
      </c>
      <c r="H349" s="440">
        <f t="shared" si="38"/>
        <v>0</v>
      </c>
      <c r="I349" s="282">
        <f t="shared" si="37"/>
        <v>496000000</v>
      </c>
    </row>
    <row r="350" spans="1:9" s="394" customFormat="1" ht="23.25" customHeight="1" x14ac:dyDescent="0.2">
      <c r="A350" s="426"/>
      <c r="B350" s="421" t="s">
        <v>712</v>
      </c>
      <c r="C350" s="445">
        <f>SUM(C352:C371)</f>
        <v>523000000</v>
      </c>
      <c r="D350" s="445">
        <f>SUM(D352:D371)</f>
        <v>0</v>
      </c>
      <c r="E350" s="445">
        <f>SUM(E352:E371)</f>
        <v>0</v>
      </c>
      <c r="F350" s="445">
        <f>F351</f>
        <v>523000000</v>
      </c>
      <c r="G350" s="445">
        <f>G351</f>
        <v>-27000000</v>
      </c>
      <c r="H350" s="445">
        <f>H351</f>
        <v>0</v>
      </c>
      <c r="I350" s="411">
        <f t="shared" si="37"/>
        <v>496000000</v>
      </c>
    </row>
    <row r="351" spans="1:9" s="394" customFormat="1" ht="23.25" customHeight="1" x14ac:dyDescent="0.2">
      <c r="A351" s="426"/>
      <c r="B351" s="421" t="s">
        <v>717</v>
      </c>
      <c r="C351" s="441">
        <f t="shared" ref="C351:E351" si="39">C350</f>
        <v>523000000</v>
      </c>
      <c r="D351" s="441">
        <f t="shared" si="39"/>
        <v>0</v>
      </c>
      <c r="E351" s="441">
        <f t="shared" si="39"/>
        <v>0</v>
      </c>
      <c r="F351" s="441">
        <f>F352+F353+F354+F356+F358+F362+F364+F365</f>
        <v>523000000</v>
      </c>
      <c r="G351" s="441">
        <f>G352+G353+G354+G356+G358+G362+G364+G365</f>
        <v>-27000000</v>
      </c>
      <c r="H351" s="441">
        <f>H352+H353+H354+H356+H358+H362+H364+H365</f>
        <v>0</v>
      </c>
      <c r="I351" s="411">
        <f t="shared" si="37"/>
        <v>496000000</v>
      </c>
    </row>
    <row r="352" spans="1:9" s="389" customFormat="1" ht="35.25" customHeight="1" x14ac:dyDescent="0.2">
      <c r="A352" s="424"/>
      <c r="B352" s="398" t="s">
        <v>726</v>
      </c>
      <c r="C352" s="281">
        <v>115000000</v>
      </c>
      <c r="D352" s="281"/>
      <c r="E352" s="281"/>
      <c r="F352" s="281">
        <v>116400000</v>
      </c>
      <c r="G352" s="281">
        <v>-35400000</v>
      </c>
      <c r="H352" s="281"/>
      <c r="I352" s="281">
        <f t="shared" si="37"/>
        <v>81000000</v>
      </c>
    </row>
    <row r="353" spans="1:9" s="389" customFormat="1" ht="40.5" customHeight="1" x14ac:dyDescent="0.2">
      <c r="A353" s="424"/>
      <c r="B353" s="398" t="s">
        <v>727</v>
      </c>
      <c r="C353" s="281">
        <v>25000000</v>
      </c>
      <c r="D353" s="281"/>
      <c r="E353" s="281"/>
      <c r="F353" s="281">
        <v>26000000</v>
      </c>
      <c r="G353" s="281">
        <v>-26000000</v>
      </c>
      <c r="H353" s="281"/>
      <c r="I353" s="281">
        <f t="shared" si="37"/>
        <v>0</v>
      </c>
    </row>
    <row r="354" spans="1:9" s="389" customFormat="1" ht="54.75" customHeight="1" x14ac:dyDescent="0.2">
      <c r="A354" s="424"/>
      <c r="B354" s="398" t="s">
        <v>728</v>
      </c>
      <c r="C354" s="281">
        <v>55000000</v>
      </c>
      <c r="D354" s="281"/>
      <c r="E354" s="281"/>
      <c r="F354" s="281">
        <v>58500000</v>
      </c>
      <c r="G354" s="281">
        <v>-1000000</v>
      </c>
      <c r="H354" s="281"/>
      <c r="I354" s="281">
        <f t="shared" si="37"/>
        <v>57500000</v>
      </c>
    </row>
    <row r="355" spans="1:9" s="389" customFormat="1" ht="39.75" hidden="1" customHeight="1" x14ac:dyDescent="0.2">
      <c r="A355" s="424"/>
      <c r="B355" s="398" t="s">
        <v>729</v>
      </c>
      <c r="C355" s="281">
        <v>0</v>
      </c>
      <c r="D355" s="281"/>
      <c r="E355" s="281"/>
      <c r="F355" s="281">
        <f t="shared" si="35"/>
        <v>0</v>
      </c>
      <c r="G355" s="281"/>
      <c r="H355" s="281"/>
      <c r="I355" s="281">
        <f t="shared" si="37"/>
        <v>0</v>
      </c>
    </row>
    <row r="356" spans="1:9" s="389" customFormat="1" ht="37.5" hidden="1" customHeight="1" x14ac:dyDescent="0.2">
      <c r="A356" s="424"/>
      <c r="B356" s="398" t="s">
        <v>833</v>
      </c>
      <c r="C356" s="281">
        <v>49000000</v>
      </c>
      <c r="D356" s="281"/>
      <c r="E356" s="281"/>
      <c r="F356" s="281">
        <f t="shared" si="35"/>
        <v>49000000</v>
      </c>
      <c r="G356" s="281"/>
      <c r="H356" s="281"/>
      <c r="I356" s="281">
        <f t="shared" si="37"/>
        <v>49000000</v>
      </c>
    </row>
    <row r="357" spans="1:9" s="389" customFormat="1" ht="42.75" hidden="1" customHeight="1" x14ac:dyDescent="0.2">
      <c r="A357" s="424"/>
      <c r="B357" s="398" t="s">
        <v>831</v>
      </c>
      <c r="C357" s="281">
        <v>0</v>
      </c>
      <c r="D357" s="281"/>
      <c r="E357" s="281"/>
      <c r="F357" s="281">
        <f t="shared" ref="F357:F398" si="40">C357+D357+E357</f>
        <v>0</v>
      </c>
      <c r="G357" s="281"/>
      <c r="H357" s="281"/>
      <c r="I357" s="281">
        <f t="shared" si="37"/>
        <v>0</v>
      </c>
    </row>
    <row r="358" spans="1:9" s="389" customFormat="1" ht="36.75" customHeight="1" x14ac:dyDescent="0.2">
      <c r="A358" s="424"/>
      <c r="B358" s="398" t="s">
        <v>731</v>
      </c>
      <c r="C358" s="281">
        <v>114000000</v>
      </c>
      <c r="D358" s="281"/>
      <c r="E358" s="281"/>
      <c r="F358" s="281">
        <v>115400000</v>
      </c>
      <c r="G358" s="281">
        <v>-35450000</v>
      </c>
      <c r="H358" s="281"/>
      <c r="I358" s="281">
        <f t="shared" si="37"/>
        <v>79950000</v>
      </c>
    </row>
    <row r="359" spans="1:9" s="389" customFormat="1" ht="57" hidden="1" customHeight="1" x14ac:dyDescent="0.2">
      <c r="A359" s="424"/>
      <c r="B359" s="398" t="s">
        <v>771</v>
      </c>
      <c r="C359" s="281">
        <v>0</v>
      </c>
      <c r="D359" s="281"/>
      <c r="E359" s="281"/>
      <c r="F359" s="281">
        <f t="shared" si="40"/>
        <v>0</v>
      </c>
      <c r="G359" s="281"/>
      <c r="H359" s="281"/>
      <c r="I359" s="281">
        <f t="shared" si="37"/>
        <v>0</v>
      </c>
    </row>
    <row r="360" spans="1:9" s="389" customFormat="1" ht="39" hidden="1" customHeight="1" x14ac:dyDescent="0.2">
      <c r="A360" s="424"/>
      <c r="B360" s="398" t="s">
        <v>834</v>
      </c>
      <c r="C360" s="281">
        <v>0</v>
      </c>
      <c r="D360" s="281"/>
      <c r="E360" s="281"/>
      <c r="F360" s="281">
        <f t="shared" si="40"/>
        <v>0</v>
      </c>
      <c r="G360" s="281"/>
      <c r="H360" s="281"/>
      <c r="I360" s="281">
        <f t="shared" si="37"/>
        <v>0</v>
      </c>
    </row>
    <row r="361" spans="1:9" s="389" customFormat="1" ht="42" hidden="1" customHeight="1" x14ac:dyDescent="0.2">
      <c r="A361" s="425"/>
      <c r="B361" s="398" t="s">
        <v>772</v>
      </c>
      <c r="C361" s="281">
        <v>0</v>
      </c>
      <c r="D361" s="281"/>
      <c r="E361" s="281"/>
      <c r="F361" s="281">
        <f t="shared" si="40"/>
        <v>0</v>
      </c>
      <c r="G361" s="281"/>
      <c r="H361" s="281"/>
      <c r="I361" s="281">
        <f t="shared" si="37"/>
        <v>0</v>
      </c>
    </row>
    <row r="362" spans="1:9" s="389" customFormat="1" ht="39.75" customHeight="1" x14ac:dyDescent="0.2">
      <c r="A362" s="425"/>
      <c r="B362" s="398" t="s">
        <v>730</v>
      </c>
      <c r="C362" s="281">
        <v>150000000</v>
      </c>
      <c r="D362" s="281"/>
      <c r="E362" s="281"/>
      <c r="F362" s="281">
        <v>63700000</v>
      </c>
      <c r="G362" s="281">
        <v>70850000</v>
      </c>
      <c r="H362" s="281"/>
      <c r="I362" s="281">
        <f t="shared" si="37"/>
        <v>134550000</v>
      </c>
    </row>
    <row r="363" spans="1:9" s="389" customFormat="1" ht="38.25" hidden="1" customHeight="1" x14ac:dyDescent="0.2">
      <c r="A363" s="425"/>
      <c r="B363" s="398" t="s">
        <v>832</v>
      </c>
      <c r="C363" s="281">
        <v>0</v>
      </c>
      <c r="D363" s="281"/>
      <c r="E363" s="281"/>
      <c r="F363" s="281">
        <f t="shared" si="40"/>
        <v>0</v>
      </c>
      <c r="G363" s="281"/>
      <c r="H363" s="281"/>
      <c r="I363" s="281">
        <f t="shared" si="37"/>
        <v>0</v>
      </c>
    </row>
    <row r="364" spans="1:9" s="389" customFormat="1" ht="57" hidden="1" customHeight="1" x14ac:dyDescent="0.2">
      <c r="A364" s="425"/>
      <c r="B364" s="398" t="s">
        <v>732</v>
      </c>
      <c r="C364" s="281">
        <v>15000000</v>
      </c>
      <c r="D364" s="281"/>
      <c r="E364" s="281"/>
      <c r="F364" s="281">
        <v>14000000</v>
      </c>
      <c r="G364" s="281"/>
      <c r="H364" s="281"/>
      <c r="I364" s="281">
        <f t="shared" si="37"/>
        <v>14000000</v>
      </c>
    </row>
    <row r="365" spans="1:9" s="389" customFormat="1" ht="38.25" hidden="1" customHeight="1" x14ac:dyDescent="0.2">
      <c r="A365" s="425"/>
      <c r="B365" s="398" t="s">
        <v>899</v>
      </c>
      <c r="C365" s="281">
        <v>0</v>
      </c>
      <c r="D365" s="281"/>
      <c r="E365" s="281"/>
      <c r="F365" s="281">
        <v>80000000</v>
      </c>
      <c r="G365" s="281"/>
      <c r="H365" s="281"/>
      <c r="I365" s="281">
        <f t="shared" si="37"/>
        <v>80000000</v>
      </c>
    </row>
    <row r="366" spans="1:9" s="389" customFormat="1" ht="59.25" hidden="1" customHeight="1" x14ac:dyDescent="0.2">
      <c r="A366" s="425"/>
      <c r="B366" s="398" t="s">
        <v>733</v>
      </c>
      <c r="C366" s="281"/>
      <c r="D366" s="281"/>
      <c r="E366" s="281"/>
      <c r="F366" s="281">
        <f t="shared" si="40"/>
        <v>0</v>
      </c>
      <c r="G366" s="281"/>
      <c r="H366" s="281"/>
      <c r="I366" s="281">
        <f t="shared" ref="I366:I398" si="41">F366+G366+H366</f>
        <v>0</v>
      </c>
    </row>
    <row r="367" spans="1:9" s="389" customFormat="1" ht="60" hidden="1" customHeight="1" x14ac:dyDescent="0.2">
      <c r="A367" s="425"/>
      <c r="B367" s="398" t="s">
        <v>742</v>
      </c>
      <c r="C367" s="281"/>
      <c r="D367" s="281"/>
      <c r="E367" s="281"/>
      <c r="F367" s="281">
        <f t="shared" si="40"/>
        <v>0</v>
      </c>
      <c r="G367" s="281"/>
      <c r="H367" s="281"/>
      <c r="I367" s="281">
        <f t="shared" si="41"/>
        <v>0</v>
      </c>
    </row>
    <row r="368" spans="1:9" s="389" customFormat="1" ht="57.75" hidden="1" customHeight="1" x14ac:dyDescent="0.2">
      <c r="A368" s="425"/>
      <c r="B368" s="398" t="s">
        <v>721</v>
      </c>
      <c r="C368" s="281"/>
      <c r="D368" s="281"/>
      <c r="E368" s="281"/>
      <c r="F368" s="281">
        <f t="shared" si="40"/>
        <v>0</v>
      </c>
      <c r="G368" s="281"/>
      <c r="H368" s="281"/>
      <c r="I368" s="281">
        <f t="shared" si="41"/>
        <v>0</v>
      </c>
    </row>
    <row r="369" spans="1:9" s="389" customFormat="1" ht="96" hidden="1" customHeight="1" x14ac:dyDescent="0.2">
      <c r="A369" s="425"/>
      <c r="B369" s="457" t="s">
        <v>835</v>
      </c>
      <c r="C369" s="281"/>
      <c r="D369" s="281"/>
      <c r="E369" s="281"/>
      <c r="F369" s="281">
        <f t="shared" si="40"/>
        <v>0</v>
      </c>
      <c r="G369" s="281"/>
      <c r="H369" s="281"/>
      <c r="I369" s="281">
        <f t="shared" si="41"/>
        <v>0</v>
      </c>
    </row>
    <row r="370" spans="1:9" s="389" customFormat="1" ht="39.75" hidden="1" customHeight="1" x14ac:dyDescent="0.2">
      <c r="A370" s="425"/>
      <c r="B370" s="398" t="s">
        <v>773</v>
      </c>
      <c r="C370" s="281"/>
      <c r="D370" s="281"/>
      <c r="E370" s="281"/>
      <c r="F370" s="281">
        <f t="shared" si="40"/>
        <v>0</v>
      </c>
      <c r="G370" s="281"/>
      <c r="H370" s="281"/>
      <c r="I370" s="281">
        <f t="shared" si="41"/>
        <v>0</v>
      </c>
    </row>
    <row r="371" spans="1:9" s="389" customFormat="1" ht="39" hidden="1" customHeight="1" x14ac:dyDescent="0.2">
      <c r="A371" s="425"/>
      <c r="B371" s="398" t="s">
        <v>836</v>
      </c>
      <c r="C371" s="281"/>
      <c r="D371" s="281"/>
      <c r="E371" s="281"/>
      <c r="F371" s="281">
        <f t="shared" si="40"/>
        <v>0</v>
      </c>
      <c r="G371" s="281"/>
      <c r="H371" s="281"/>
      <c r="I371" s="281">
        <f t="shared" si="41"/>
        <v>0</v>
      </c>
    </row>
    <row r="372" spans="1:9" s="393" customFormat="1" ht="24" customHeight="1" x14ac:dyDescent="0.2">
      <c r="A372" s="425"/>
      <c r="B372" s="397" t="s">
        <v>760</v>
      </c>
      <c r="C372" s="282">
        <f>C375+C377</f>
        <v>240000000</v>
      </c>
      <c r="D372" s="282">
        <f>D375+D377</f>
        <v>0</v>
      </c>
      <c r="E372" s="282">
        <f>E375+E377</f>
        <v>0</v>
      </c>
      <c r="F372" s="282">
        <f t="shared" si="40"/>
        <v>240000000</v>
      </c>
      <c r="G372" s="282">
        <f>G375+G377</f>
        <v>-40000000</v>
      </c>
      <c r="H372" s="282">
        <f>H375+H377</f>
        <v>0</v>
      </c>
      <c r="I372" s="282">
        <f t="shared" si="41"/>
        <v>200000000</v>
      </c>
    </row>
    <row r="373" spans="1:9" s="389" customFormat="1" ht="41.25" hidden="1" customHeight="1" x14ac:dyDescent="0.2">
      <c r="A373" s="425"/>
      <c r="B373" s="398" t="s">
        <v>774</v>
      </c>
      <c r="C373" s="281"/>
      <c r="D373" s="281"/>
      <c r="E373" s="281"/>
      <c r="F373" s="281">
        <f t="shared" si="40"/>
        <v>0</v>
      </c>
      <c r="G373" s="281"/>
      <c r="H373" s="281"/>
      <c r="I373" s="281">
        <f t="shared" si="41"/>
        <v>0</v>
      </c>
    </row>
    <row r="374" spans="1:9" s="389" customFormat="1" ht="21.75" hidden="1" customHeight="1" x14ac:dyDescent="0.2">
      <c r="A374" s="425"/>
      <c r="B374" s="421" t="s">
        <v>717</v>
      </c>
      <c r="C374" s="411">
        <f>C373</f>
        <v>0</v>
      </c>
      <c r="D374" s="411">
        <f>D373</f>
        <v>0</v>
      </c>
      <c r="E374" s="411">
        <f>E373</f>
        <v>0</v>
      </c>
      <c r="F374" s="281">
        <f t="shared" si="40"/>
        <v>0</v>
      </c>
      <c r="G374" s="411">
        <f>G373</f>
        <v>0</v>
      </c>
      <c r="H374" s="411">
        <f>H373</f>
        <v>0</v>
      </c>
      <c r="I374" s="281">
        <f t="shared" si="41"/>
        <v>0</v>
      </c>
    </row>
    <row r="375" spans="1:9" s="389" customFormat="1" ht="58.5" hidden="1" customHeight="1" x14ac:dyDescent="0.2">
      <c r="A375" s="396"/>
      <c r="B375" s="403" t="s">
        <v>683</v>
      </c>
      <c r="C375" s="281">
        <f>C376</f>
        <v>240000000</v>
      </c>
      <c r="D375" s="281">
        <f t="shared" ref="D375:H375" si="42">D376</f>
        <v>-40000000</v>
      </c>
      <c r="E375" s="281">
        <f t="shared" si="42"/>
        <v>0</v>
      </c>
      <c r="F375" s="281">
        <f t="shared" si="40"/>
        <v>200000000</v>
      </c>
      <c r="G375" s="281">
        <f t="shared" si="42"/>
        <v>0</v>
      </c>
      <c r="H375" s="281">
        <f t="shared" si="42"/>
        <v>0</v>
      </c>
      <c r="I375" s="281">
        <f>F375+G375+H345</f>
        <v>200000000</v>
      </c>
    </row>
    <row r="376" spans="1:9" s="394" customFormat="1" ht="21" hidden="1" customHeight="1" x14ac:dyDescent="0.2">
      <c r="A376" s="426"/>
      <c r="B376" s="421" t="s">
        <v>717</v>
      </c>
      <c r="C376" s="411">
        <v>240000000</v>
      </c>
      <c r="D376" s="411">
        <v>-40000000</v>
      </c>
      <c r="E376" s="411"/>
      <c r="F376" s="411">
        <f>F377</f>
        <v>40000000</v>
      </c>
      <c r="G376" s="411"/>
      <c r="H376" s="411"/>
      <c r="I376" s="411">
        <f t="shared" ref="I376:I378" si="43">F376+G376+H346</f>
        <v>40000000</v>
      </c>
    </row>
    <row r="377" spans="1:9" s="389" customFormat="1" ht="42" customHeight="1" x14ac:dyDescent="0.2">
      <c r="A377" s="396"/>
      <c r="B377" s="403" t="s">
        <v>879</v>
      </c>
      <c r="C377" s="281"/>
      <c r="D377" s="281">
        <f>D378</f>
        <v>40000000</v>
      </c>
      <c r="E377" s="281"/>
      <c r="F377" s="281">
        <f t="shared" si="40"/>
        <v>40000000</v>
      </c>
      <c r="G377" s="281">
        <f>G378</f>
        <v>-40000000</v>
      </c>
      <c r="H377" s="281"/>
      <c r="I377" s="411">
        <f t="shared" si="43"/>
        <v>0</v>
      </c>
    </row>
    <row r="378" spans="1:9" s="394" customFormat="1" ht="19.5" customHeight="1" x14ac:dyDescent="0.2">
      <c r="A378" s="426"/>
      <c r="B378" s="421" t="s">
        <v>717</v>
      </c>
      <c r="C378" s="411"/>
      <c r="D378" s="411">
        <v>40000000</v>
      </c>
      <c r="E378" s="411"/>
      <c r="F378" s="411">
        <f t="shared" si="40"/>
        <v>40000000</v>
      </c>
      <c r="G378" s="411">
        <v>-40000000</v>
      </c>
      <c r="H378" s="411"/>
      <c r="I378" s="411">
        <f t="shared" si="43"/>
        <v>0</v>
      </c>
    </row>
    <row r="379" spans="1:9" s="390" customFormat="1" ht="39.75" hidden="1" customHeight="1" x14ac:dyDescent="0.2">
      <c r="A379" s="427">
        <v>25</v>
      </c>
      <c r="B379" s="400" t="s">
        <v>707</v>
      </c>
      <c r="C379" s="401">
        <f>SUM(C380)</f>
        <v>9000000</v>
      </c>
      <c r="D379" s="401">
        <f>SUM(D380)</f>
        <v>0</v>
      </c>
      <c r="E379" s="401">
        <f>SUM(E380)</f>
        <v>0</v>
      </c>
      <c r="F379" s="401">
        <f t="shared" si="40"/>
        <v>9000000</v>
      </c>
      <c r="G379" s="401">
        <f>SUM(G380)</f>
        <v>0</v>
      </c>
      <c r="H379" s="401">
        <f>SUM(H380)</f>
        <v>0</v>
      </c>
      <c r="I379" s="401">
        <f t="shared" si="41"/>
        <v>9000000</v>
      </c>
    </row>
    <row r="380" spans="1:9" s="393" customFormat="1" ht="40.5" hidden="1" customHeight="1" x14ac:dyDescent="0.2">
      <c r="A380" s="425" t="s">
        <v>736</v>
      </c>
      <c r="B380" s="402" t="s">
        <v>845</v>
      </c>
      <c r="C380" s="282">
        <f>SUM(C382)</f>
        <v>9000000</v>
      </c>
      <c r="D380" s="282">
        <f>SUM(D382)</f>
        <v>0</v>
      </c>
      <c r="E380" s="282">
        <f>SUM(E382)</f>
        <v>0</v>
      </c>
      <c r="F380" s="282">
        <f t="shared" si="40"/>
        <v>9000000</v>
      </c>
      <c r="G380" s="282">
        <f>SUM(G382)</f>
        <v>0</v>
      </c>
      <c r="H380" s="282">
        <f>SUM(H382)</f>
        <v>0</v>
      </c>
      <c r="I380" s="282">
        <f t="shared" si="41"/>
        <v>9000000</v>
      </c>
    </row>
    <row r="381" spans="1:9" s="393" customFormat="1" ht="23.25" hidden="1" customHeight="1" x14ac:dyDescent="0.2">
      <c r="A381" s="425"/>
      <c r="B381" s="451" t="s">
        <v>760</v>
      </c>
      <c r="C381" s="440">
        <f t="shared" ref="C381:H381" si="44">C382</f>
        <v>9000000</v>
      </c>
      <c r="D381" s="440">
        <f t="shared" si="44"/>
        <v>0</v>
      </c>
      <c r="E381" s="440">
        <f t="shared" si="44"/>
        <v>0</v>
      </c>
      <c r="F381" s="282">
        <f t="shared" si="40"/>
        <v>9000000</v>
      </c>
      <c r="G381" s="440">
        <f t="shared" si="44"/>
        <v>0</v>
      </c>
      <c r="H381" s="440">
        <f t="shared" si="44"/>
        <v>0</v>
      </c>
      <c r="I381" s="282">
        <f t="shared" si="41"/>
        <v>9000000</v>
      </c>
    </row>
    <row r="382" spans="1:9" s="394" customFormat="1" ht="60" hidden="1" customHeight="1" x14ac:dyDescent="0.2">
      <c r="A382" s="426"/>
      <c r="B382" s="456" t="s">
        <v>813</v>
      </c>
      <c r="C382" s="411">
        <f>SUM(C383,C385)</f>
        <v>9000000</v>
      </c>
      <c r="D382" s="411">
        <f>SUM(D383,D385)</f>
        <v>0</v>
      </c>
      <c r="E382" s="411">
        <f>SUM(E383,E385)</f>
        <v>0</v>
      </c>
      <c r="F382" s="411">
        <f t="shared" si="40"/>
        <v>9000000</v>
      </c>
      <c r="G382" s="411">
        <f>SUM(G383,G385)</f>
        <v>0</v>
      </c>
      <c r="H382" s="411">
        <f>SUM(H383,H385)</f>
        <v>0</v>
      </c>
      <c r="I382" s="411">
        <f t="shared" si="41"/>
        <v>9000000</v>
      </c>
    </row>
    <row r="383" spans="1:9" s="393" customFormat="1" ht="21" hidden="1" customHeight="1" x14ac:dyDescent="0.2">
      <c r="A383" s="428"/>
      <c r="B383" s="404" t="s">
        <v>456</v>
      </c>
      <c r="C383" s="282">
        <f>SUM(C384)</f>
        <v>3860000</v>
      </c>
      <c r="D383" s="282">
        <f>SUM(D384)</f>
        <v>0</v>
      </c>
      <c r="E383" s="282">
        <f>SUM(E384)</f>
        <v>0</v>
      </c>
      <c r="F383" s="282">
        <f t="shared" si="40"/>
        <v>3860000</v>
      </c>
      <c r="G383" s="282">
        <f>SUM(G384)</f>
        <v>0</v>
      </c>
      <c r="H383" s="282">
        <f>SUM(H384)</f>
        <v>0</v>
      </c>
      <c r="I383" s="282">
        <f t="shared" si="41"/>
        <v>3860000</v>
      </c>
    </row>
    <row r="384" spans="1:9" s="389" customFormat="1" ht="27" hidden="1" customHeight="1" x14ac:dyDescent="0.2">
      <c r="A384" s="428"/>
      <c r="B384" s="403" t="s">
        <v>767</v>
      </c>
      <c r="C384" s="281">
        <v>3860000</v>
      </c>
      <c r="D384" s="281"/>
      <c r="E384" s="281"/>
      <c r="F384" s="281">
        <f t="shared" si="40"/>
        <v>3860000</v>
      </c>
      <c r="G384" s="281"/>
      <c r="H384" s="281"/>
      <c r="I384" s="281">
        <f t="shared" si="41"/>
        <v>3860000</v>
      </c>
    </row>
    <row r="385" spans="1:9" s="390" customFormat="1" ht="21" hidden="1" customHeight="1" x14ac:dyDescent="0.2">
      <c r="A385" s="429"/>
      <c r="B385" s="404" t="s">
        <v>459</v>
      </c>
      <c r="C385" s="282">
        <f>SUM(C386:C387)</f>
        <v>5140000</v>
      </c>
      <c r="D385" s="282">
        <f>SUM(D386:D387)</f>
        <v>0</v>
      </c>
      <c r="E385" s="282">
        <f>SUM(E386:E387)</f>
        <v>0</v>
      </c>
      <c r="F385" s="282">
        <f t="shared" si="40"/>
        <v>5140000</v>
      </c>
      <c r="G385" s="282">
        <f>SUM(G386:G387)</f>
        <v>0</v>
      </c>
      <c r="H385" s="282">
        <f>SUM(H386:H387)</f>
        <v>0</v>
      </c>
      <c r="I385" s="282">
        <f t="shared" si="41"/>
        <v>5140000</v>
      </c>
    </row>
    <row r="386" spans="1:9" s="394" customFormat="1" ht="32.25" hidden="1" customHeight="1" x14ac:dyDescent="0.2">
      <c r="A386" s="429"/>
      <c r="B386" s="403" t="s">
        <v>768</v>
      </c>
      <c r="C386" s="281">
        <v>1020000</v>
      </c>
      <c r="D386" s="281"/>
      <c r="E386" s="281"/>
      <c r="F386" s="281">
        <f t="shared" si="40"/>
        <v>1020000</v>
      </c>
      <c r="G386" s="281"/>
      <c r="H386" s="281"/>
      <c r="I386" s="281">
        <f t="shared" si="41"/>
        <v>1020000</v>
      </c>
    </row>
    <row r="387" spans="1:9" s="394" customFormat="1" ht="57" hidden="1" customHeight="1" x14ac:dyDescent="0.2">
      <c r="A387" s="424"/>
      <c r="B387" s="437" t="s">
        <v>769</v>
      </c>
      <c r="C387" s="281">
        <v>4120000</v>
      </c>
      <c r="D387" s="281"/>
      <c r="E387" s="281"/>
      <c r="F387" s="281">
        <f t="shared" si="40"/>
        <v>4120000</v>
      </c>
      <c r="G387" s="281"/>
      <c r="H387" s="281"/>
      <c r="I387" s="281">
        <f t="shared" si="41"/>
        <v>4120000</v>
      </c>
    </row>
    <row r="388" spans="1:9" s="466" customFormat="1" ht="24" customHeight="1" x14ac:dyDescent="0.2">
      <c r="A388" s="490" t="s">
        <v>903</v>
      </c>
      <c r="B388" s="491"/>
      <c r="C388" s="282">
        <f>C379+C347+C190+C178+C165+C150+C130+C123+C36+C6</f>
        <v>3944345191</v>
      </c>
      <c r="D388" s="282">
        <f>D379+D347+D190+D178+D165+D150+D130+D123+D36+D6</f>
        <v>10152000</v>
      </c>
      <c r="E388" s="282">
        <f>E379+E347+E190+E178+E165+E150+E130+E123+E36+E6</f>
        <v>23010344</v>
      </c>
      <c r="F388" s="282">
        <f t="shared" si="40"/>
        <v>3977507535</v>
      </c>
      <c r="G388" s="282">
        <f>G379+G347+G190+G178+G165+G150+G130+G123+G36+G6</f>
        <v>337110108</v>
      </c>
      <c r="H388" s="282">
        <f>H379+H347+H190+H178+H165+H150+H130+H123+H36+H6</f>
        <v>0</v>
      </c>
      <c r="I388" s="282">
        <f t="shared" si="41"/>
        <v>4314617643</v>
      </c>
    </row>
    <row r="389" spans="1:9" s="466" customFormat="1" ht="20.25" hidden="1" customHeight="1" x14ac:dyDescent="0.2">
      <c r="A389" s="490" t="s">
        <v>804</v>
      </c>
      <c r="B389" s="491"/>
      <c r="C389" s="440">
        <f>C393+C396</f>
        <v>3363945191</v>
      </c>
      <c r="D389" s="440">
        <f>D393+D396</f>
        <v>10152000</v>
      </c>
      <c r="E389" s="440">
        <f>E393+E396</f>
        <v>23010344</v>
      </c>
      <c r="F389" s="282">
        <f t="shared" si="40"/>
        <v>3397107535</v>
      </c>
      <c r="G389" s="440">
        <f>G393+G396</f>
        <v>-302502976</v>
      </c>
      <c r="H389" s="440">
        <f>H393+H396</f>
        <v>0</v>
      </c>
      <c r="I389" s="282">
        <f t="shared" si="41"/>
        <v>3094604559</v>
      </c>
    </row>
    <row r="390" spans="1:9" s="466" customFormat="1" ht="20.25" hidden="1" customHeight="1" x14ac:dyDescent="0.2">
      <c r="A390" s="490" t="s">
        <v>805</v>
      </c>
      <c r="B390" s="491"/>
      <c r="C390" s="440">
        <f>C394</f>
        <v>34931000</v>
      </c>
      <c r="D390" s="440">
        <f>D394</f>
        <v>0</v>
      </c>
      <c r="E390" s="440">
        <f>E394</f>
        <v>0</v>
      </c>
      <c r="F390" s="282">
        <f t="shared" si="40"/>
        <v>34931000</v>
      </c>
      <c r="G390" s="440">
        <f>G394</f>
        <v>71673466</v>
      </c>
      <c r="H390" s="440">
        <f>H394</f>
        <v>0</v>
      </c>
      <c r="I390" s="282">
        <f t="shared" si="41"/>
        <v>106604466</v>
      </c>
    </row>
    <row r="391" spans="1:9" s="466" customFormat="1" ht="38.25" hidden="1" customHeight="1" x14ac:dyDescent="0.2">
      <c r="A391" s="490" t="s">
        <v>806</v>
      </c>
      <c r="B391" s="491"/>
      <c r="C391" s="440">
        <f>C398</f>
        <v>545469000</v>
      </c>
      <c r="D391" s="440">
        <f>D398</f>
        <v>0</v>
      </c>
      <c r="E391" s="440">
        <f>E398</f>
        <v>0</v>
      </c>
      <c r="F391" s="282">
        <f t="shared" si="40"/>
        <v>545469000</v>
      </c>
      <c r="G391" s="440">
        <f>G398</f>
        <v>360145041</v>
      </c>
      <c r="H391" s="440">
        <f>H398</f>
        <v>0</v>
      </c>
      <c r="I391" s="282">
        <f t="shared" si="41"/>
        <v>905614041</v>
      </c>
    </row>
    <row r="392" spans="1:9" s="455" customFormat="1" ht="24" hidden="1" customHeight="1" x14ac:dyDescent="0.2">
      <c r="A392" s="492" t="s">
        <v>807</v>
      </c>
      <c r="B392" s="493"/>
      <c r="C392" s="401">
        <f>C393+C394</f>
        <v>1571022116</v>
      </c>
      <c r="D392" s="401">
        <f>D393+D394</f>
        <v>72987482</v>
      </c>
      <c r="E392" s="401">
        <f>E393+E394</f>
        <v>13500000</v>
      </c>
      <c r="F392" s="401">
        <f t="shared" si="40"/>
        <v>1657509598</v>
      </c>
      <c r="G392" s="401">
        <f>G393+G394</f>
        <v>-188371012</v>
      </c>
      <c r="H392" s="401">
        <f>H393+H394</f>
        <v>0</v>
      </c>
      <c r="I392" s="401">
        <f t="shared" si="41"/>
        <v>1469138586</v>
      </c>
    </row>
    <row r="393" spans="1:9" s="464" customFormat="1" ht="21.75" hidden="1" customHeight="1" x14ac:dyDescent="0.2">
      <c r="A393" s="488" t="s">
        <v>804</v>
      </c>
      <c r="B393" s="489"/>
      <c r="C393" s="411">
        <f>C10+C12+C14+C17+C34+C45+C47+C50+C53+C56+C59+C62+C65+C68+C71+C73+C127+C139+C154+C182+C351</f>
        <v>1536091116</v>
      </c>
      <c r="D393" s="411">
        <f>D10+D12+D14+D17+D34+D45+D47+D50+D53+D56+D59+D62+D65+D68+D71+D73+D127+D139+D154+D182+D351</f>
        <v>72987482</v>
      </c>
      <c r="E393" s="411">
        <f>E10+E12+E14+E17+E34+E45+E47+E50+E53+E56+E59+E62+E65+E68+E71+E73+E127+E139+E154+E182+E351</f>
        <v>13500000</v>
      </c>
      <c r="F393" s="411">
        <f>F10+F12+F14+F17+F20+F22+F24+F26+F28+F34+F45+F47+F50+F53+F56+F59+F62+F65+F68+F71+F73+F127+F129+F139+F154+F182+F351</f>
        <v>1622578598</v>
      </c>
      <c r="G393" s="411">
        <f>G10+G12+G14+G17+G20+G22+G24+G26+G28+G34+G45+G47+G50+G53+G56+G59+G62+G65+G68+G71+G73+G127+G129+G139+G154+G182+G351</f>
        <v>-260044478</v>
      </c>
      <c r="H393" s="411">
        <f>H10+H12+H14+H17+H34+H45+H47+H50+H53+H56+H59+H62+H65+H68+H71+H73+H127+H139+H154+H182+H351</f>
        <v>0</v>
      </c>
      <c r="I393" s="411">
        <f t="shared" si="41"/>
        <v>1362534120</v>
      </c>
    </row>
    <row r="394" spans="1:9" s="464" customFormat="1" ht="21.75" hidden="1" customHeight="1" x14ac:dyDescent="0.2">
      <c r="A394" s="488" t="s">
        <v>805</v>
      </c>
      <c r="B394" s="489"/>
      <c r="C394" s="411">
        <f>SUM(C140)</f>
        <v>34931000</v>
      </c>
      <c r="D394" s="411">
        <f>SUM(D140)</f>
        <v>0</v>
      </c>
      <c r="E394" s="411">
        <f>SUM(E140)</f>
        <v>0</v>
      </c>
      <c r="F394" s="411">
        <f t="shared" si="40"/>
        <v>34931000</v>
      </c>
      <c r="G394" s="411">
        <f>G43</f>
        <v>71673466</v>
      </c>
      <c r="H394" s="411">
        <f>SUM(H140)</f>
        <v>0</v>
      </c>
      <c r="I394" s="411">
        <f t="shared" si="41"/>
        <v>106604466</v>
      </c>
    </row>
    <row r="395" spans="1:9" s="455" customFormat="1" ht="39.75" hidden="1" customHeight="1" x14ac:dyDescent="0.2">
      <c r="A395" s="492" t="s">
        <v>808</v>
      </c>
      <c r="B395" s="493"/>
      <c r="C395" s="401">
        <f>C396+C397+C398</f>
        <v>2373323075</v>
      </c>
      <c r="D395" s="401">
        <f>D396+D397+D398</f>
        <v>-62835482</v>
      </c>
      <c r="E395" s="401">
        <f>E396+E397+E398</f>
        <v>9510344</v>
      </c>
      <c r="F395" s="401">
        <f t="shared" si="40"/>
        <v>2319997937</v>
      </c>
      <c r="G395" s="401">
        <f>G396+G397+G398</f>
        <v>519481120</v>
      </c>
      <c r="H395" s="401">
        <f>H396+H397+H398</f>
        <v>0</v>
      </c>
      <c r="I395" s="401">
        <f t="shared" si="41"/>
        <v>2839479057</v>
      </c>
    </row>
    <row r="396" spans="1:9" s="464" customFormat="1" ht="21" hidden="1" customHeight="1" x14ac:dyDescent="0.2">
      <c r="A396" s="488" t="s">
        <v>804</v>
      </c>
      <c r="B396" s="489"/>
      <c r="C396" s="411">
        <f>C81+C84+C87+C90+C93+C96+C100+C103+C111+C115+C122+C134+C136+C146+C149+C159+C172+C176+C189+C194+C268+C374+C376+C378+C382</f>
        <v>1827854075</v>
      </c>
      <c r="D396" s="411">
        <f>D81+D84+D87+D90+D93+D96+D100+D103+D111+D115+D122+D134+D136+D146+D149+D159+D172+D176+D189+D194+D268+D374+D376+D378+D382</f>
        <v>-62835482</v>
      </c>
      <c r="E396" s="411">
        <f>E81+E84+E87+E90+E93+E96+E100+E103+E111+E115+E122+E134+E136+E146+E149+E159+E172+E176+E189+E194+E268+E374+E376+E378+E382</f>
        <v>9510344</v>
      </c>
      <c r="F396" s="411">
        <f t="shared" si="40"/>
        <v>1774528937</v>
      </c>
      <c r="G396" s="411">
        <f>G81+G84+G87+G90+G93+G96+G100+G103+G111+G115+G122+G134+G136+G146+G149+G159+G172+G176+G189+G194+G268+G374+G376+G378+G382</f>
        <v>-42458498</v>
      </c>
      <c r="H396" s="411">
        <f>H81+H84+H87+H90+H93+H96+H100+H103+H111+H115+H122+H134+H136+H146+H149+H159+H172+H176+H189+H194+H268+H374+H376+H378+H382</f>
        <v>0</v>
      </c>
      <c r="I396" s="411">
        <f t="shared" si="41"/>
        <v>1732070439</v>
      </c>
    </row>
    <row r="397" spans="1:9" s="464" customFormat="1" ht="20.25" hidden="1" customHeight="1" x14ac:dyDescent="0.2">
      <c r="A397" s="488" t="s">
        <v>805</v>
      </c>
      <c r="B397" s="489"/>
      <c r="C397" s="465"/>
      <c r="D397" s="465"/>
      <c r="E397" s="465"/>
      <c r="F397" s="411">
        <f t="shared" si="40"/>
        <v>0</v>
      </c>
      <c r="G397" s="411">
        <f>G112+G108+G104+G101+G97+G94+G91+G88+G85+G82</f>
        <v>201794577</v>
      </c>
      <c r="H397" s="465"/>
      <c r="I397" s="411">
        <f t="shared" si="41"/>
        <v>201794577</v>
      </c>
    </row>
    <row r="398" spans="1:9" s="464" customFormat="1" ht="39.75" hidden="1" customHeight="1" x14ac:dyDescent="0.2">
      <c r="A398" s="488" t="s">
        <v>806</v>
      </c>
      <c r="B398" s="489"/>
      <c r="C398" s="411">
        <f>C144</f>
        <v>545469000</v>
      </c>
      <c r="D398" s="411">
        <f>D144</f>
        <v>0</v>
      </c>
      <c r="E398" s="411">
        <f>E144</f>
        <v>0</v>
      </c>
      <c r="F398" s="411">
        <f t="shared" si="40"/>
        <v>545469000</v>
      </c>
      <c r="G398" s="411">
        <f>G144</f>
        <v>360145041</v>
      </c>
      <c r="H398" s="411">
        <f>H144</f>
        <v>0</v>
      </c>
      <c r="I398" s="411">
        <f t="shared" si="41"/>
        <v>905614041</v>
      </c>
    </row>
    <row r="399" spans="1:9" s="418" customFormat="1" ht="19.5" hidden="1" customHeight="1" x14ac:dyDescent="0.2">
      <c r="A399" s="458"/>
      <c r="B399" s="459"/>
      <c r="C399" s="283"/>
      <c r="D399" s="283"/>
      <c r="E399" s="283"/>
      <c r="F399" s="283"/>
      <c r="G399" s="283"/>
      <c r="H399" s="283"/>
      <c r="I399" s="283"/>
    </row>
    <row r="400" spans="1:9" s="418" customFormat="1" ht="25.5" hidden="1" customHeight="1" x14ac:dyDescent="0.2">
      <c r="A400" s="460"/>
      <c r="B400" s="433" t="s">
        <v>723</v>
      </c>
      <c r="C400" s="283">
        <f t="shared" ref="C400:I400" si="45">C392+C395</f>
        <v>3944345191</v>
      </c>
      <c r="D400" s="283">
        <f t="shared" si="45"/>
        <v>10152000</v>
      </c>
      <c r="E400" s="283">
        <f t="shared" si="45"/>
        <v>23010344</v>
      </c>
      <c r="F400" s="283">
        <f t="shared" si="45"/>
        <v>3977507535</v>
      </c>
      <c r="G400" s="283">
        <f t="shared" si="45"/>
        <v>331110108</v>
      </c>
      <c r="H400" s="283">
        <f t="shared" si="45"/>
        <v>0</v>
      </c>
      <c r="I400" s="283">
        <f t="shared" si="45"/>
        <v>4308617643</v>
      </c>
    </row>
    <row r="401" spans="1:9" s="418" customFormat="1" hidden="1" x14ac:dyDescent="0.2">
      <c r="A401" s="459"/>
      <c r="B401" s="433" t="s">
        <v>722</v>
      </c>
      <c r="C401" s="452">
        <f t="shared" ref="C401:I401" si="46">C388-C400</f>
        <v>0</v>
      </c>
      <c r="D401" s="452">
        <f t="shared" si="46"/>
        <v>0</v>
      </c>
      <c r="E401" s="452">
        <f t="shared" si="46"/>
        <v>0</v>
      </c>
      <c r="F401" s="452">
        <f t="shared" si="46"/>
        <v>0</v>
      </c>
      <c r="G401" s="452">
        <f t="shared" si="46"/>
        <v>6000000</v>
      </c>
      <c r="H401" s="452">
        <f t="shared" si="46"/>
        <v>0</v>
      </c>
      <c r="I401" s="452">
        <f t="shared" si="46"/>
        <v>6000000</v>
      </c>
    </row>
    <row r="402" spans="1:9" s="418" customFormat="1" x14ac:dyDescent="0.2">
      <c r="A402" s="460"/>
      <c r="B402" s="461"/>
      <c r="C402" s="438"/>
      <c r="D402" s="438"/>
      <c r="E402" s="438"/>
      <c r="F402" s="438"/>
      <c r="G402" s="438"/>
      <c r="H402" s="438"/>
      <c r="I402" s="438"/>
    </row>
    <row r="403" spans="1:9" x14ac:dyDescent="0.2">
      <c r="A403" s="460"/>
      <c r="B403" s="461"/>
      <c r="C403" s="438"/>
      <c r="D403" s="438"/>
      <c r="E403" s="438"/>
      <c r="F403" s="438"/>
      <c r="G403" s="438"/>
      <c r="H403" s="438"/>
      <c r="I403" s="438"/>
    </row>
  </sheetData>
  <mergeCells count="13">
    <mergeCell ref="A2:I2"/>
    <mergeCell ref="A1:I1"/>
    <mergeCell ref="A397:B397"/>
    <mergeCell ref="A398:B398"/>
    <mergeCell ref="A388:B388"/>
    <mergeCell ref="A389:B389"/>
    <mergeCell ref="A390:B390"/>
    <mergeCell ref="A391:B391"/>
    <mergeCell ref="A392:B392"/>
    <mergeCell ref="A393:B393"/>
    <mergeCell ref="A394:B394"/>
    <mergeCell ref="A395:B395"/>
    <mergeCell ref="A396:B396"/>
  </mergeCells>
  <printOptions horizontalCentered="1"/>
  <pageMargins left="0.39370078740157483" right="0" top="0.39370078740157483" bottom="0" header="0.19685039370078741" footer="0"/>
  <pageSetup paperSize="9" scale="85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532</v>
      </c>
    </row>
    <row r="2" spans="1:3" s="248" customFormat="1" ht="37.5" customHeight="1" x14ac:dyDescent="0.3">
      <c r="A2" s="251"/>
      <c r="B2" s="498" t="s">
        <v>585</v>
      </c>
      <c r="C2" s="498"/>
    </row>
    <row r="3" spans="1:3" s="255" customFormat="1" ht="31.5" x14ac:dyDescent="0.2">
      <c r="A3" s="209" t="s">
        <v>41</v>
      </c>
      <c r="B3" s="247" t="s">
        <v>42</v>
      </c>
      <c r="C3" s="209" t="s">
        <v>484</v>
      </c>
    </row>
    <row r="4" spans="1:3" s="199" customFormat="1" ht="18.75" x14ac:dyDescent="0.25">
      <c r="A4" s="499" t="s">
        <v>548</v>
      </c>
      <c r="B4" s="499"/>
      <c r="C4" s="499"/>
    </row>
    <row r="5" spans="1:3" s="199" customFormat="1" ht="18.75" x14ac:dyDescent="0.25">
      <c r="A5" s="256">
        <v>1</v>
      </c>
      <c r="B5" s="221" t="s">
        <v>461</v>
      </c>
      <c r="C5" s="294"/>
    </row>
    <row r="6" spans="1:3" s="199" customFormat="1" ht="37.5" x14ac:dyDescent="0.25">
      <c r="A6" s="210"/>
      <c r="B6" s="222" t="s">
        <v>661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637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638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657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552</v>
      </c>
      <c r="C49" s="296">
        <f>C48+C44+C41+C37+C33+C26+C18+C14+C11+C7</f>
        <v>124638</v>
      </c>
    </row>
    <row r="50" spans="1:3" s="197" customFormat="1" ht="18.75" hidden="1" outlineLevel="1" x14ac:dyDescent="0.25">
      <c r="A50" s="499" t="s">
        <v>51</v>
      </c>
      <c r="B50" s="499"/>
      <c r="C50" s="499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658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640</v>
      </c>
      <c r="C55" s="295">
        <v>4400</v>
      </c>
    </row>
    <row r="56" spans="1:3" s="200" customFormat="1" ht="37.5" hidden="1" outlineLevel="1" x14ac:dyDescent="0.25">
      <c r="A56" s="210"/>
      <c r="B56" s="224" t="s">
        <v>639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558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557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546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545</v>
      </c>
      <c r="C65" s="295">
        <v>20000</v>
      </c>
    </row>
    <row r="66" spans="1:3" s="200" customFormat="1" ht="37.5" hidden="1" outlineLevel="1" x14ac:dyDescent="0.25">
      <c r="A66" s="210"/>
      <c r="B66" s="224" t="s">
        <v>544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571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572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573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505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497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612</v>
      </c>
      <c r="C121" s="295">
        <v>8881</v>
      </c>
    </row>
    <row r="122" spans="1:3" s="200" customFormat="1" ht="37.5" hidden="1" outlineLevel="1" x14ac:dyDescent="0.25">
      <c r="A122" s="210"/>
      <c r="B122" s="224" t="s">
        <v>611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507</v>
      </c>
      <c r="C125" s="295">
        <v>5000</v>
      </c>
    </row>
    <row r="126" spans="1:3" s="200" customFormat="1" ht="37.5" hidden="1" outlineLevel="1" x14ac:dyDescent="0.25">
      <c r="A126" s="210"/>
      <c r="B126" s="227" t="s">
        <v>508</v>
      </c>
      <c r="C126" s="295">
        <v>2000</v>
      </c>
    </row>
    <row r="127" spans="1:3" s="200" customFormat="1" ht="37.5" hidden="1" outlineLevel="1" x14ac:dyDescent="0.25">
      <c r="A127" s="210"/>
      <c r="B127" s="224" t="s">
        <v>509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506</v>
      </c>
      <c r="C129" s="294"/>
    </row>
    <row r="130" spans="1:3" s="199" customFormat="1" ht="54.75" hidden="1" customHeight="1" outlineLevel="1" x14ac:dyDescent="0.25">
      <c r="A130" s="257"/>
      <c r="B130" s="227" t="s">
        <v>496</v>
      </c>
      <c r="C130" s="295">
        <v>10000</v>
      </c>
    </row>
    <row r="131" spans="1:3" s="199" customFormat="1" ht="56.25" hidden="1" outlineLevel="1" x14ac:dyDescent="0.25">
      <c r="A131" s="257"/>
      <c r="B131" s="227" t="s">
        <v>582</v>
      </c>
      <c r="C131" s="295">
        <v>5000</v>
      </c>
    </row>
    <row r="132" spans="1:3" s="199" customFormat="1" ht="56.25" hidden="1" outlineLevel="1" x14ac:dyDescent="0.25">
      <c r="A132" s="257"/>
      <c r="B132" s="227" t="s">
        <v>583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99" t="s">
        <v>531</v>
      </c>
      <c r="B136" s="499"/>
      <c r="C136" s="499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534</v>
      </c>
      <c r="C138" s="295">
        <v>100</v>
      </c>
    </row>
    <row r="139" spans="1:3" s="199" customFormat="1" ht="37.5" x14ac:dyDescent="0.25">
      <c r="A139" s="210"/>
      <c r="B139" s="222" t="s">
        <v>535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536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511</v>
      </c>
      <c r="C152" s="295">
        <v>8900</v>
      </c>
    </row>
    <row r="153" spans="1:3" s="199" customFormat="1" ht="18.75" x14ac:dyDescent="0.25">
      <c r="A153" s="210"/>
      <c r="B153" s="222" t="s">
        <v>512</v>
      </c>
      <c r="C153" s="295">
        <v>500</v>
      </c>
    </row>
    <row r="154" spans="1:3" s="199" customFormat="1" ht="18.75" x14ac:dyDescent="0.25">
      <c r="A154" s="210"/>
      <c r="B154" s="222" t="s">
        <v>513</v>
      </c>
      <c r="C154" s="295">
        <v>600</v>
      </c>
    </row>
    <row r="155" spans="1:3" s="199" customFormat="1" ht="37.5" x14ac:dyDescent="0.25">
      <c r="A155" s="210"/>
      <c r="B155" s="222" t="s">
        <v>514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573</v>
      </c>
      <c r="C157" s="294"/>
    </row>
    <row r="158" spans="1:3" s="199" customFormat="1" ht="56.25" x14ac:dyDescent="0.25">
      <c r="A158" s="258"/>
      <c r="B158" s="239" t="s">
        <v>564</v>
      </c>
      <c r="C158" s="299">
        <v>280</v>
      </c>
    </row>
    <row r="159" spans="1:3" s="199" customFormat="1" ht="37.5" x14ac:dyDescent="0.25">
      <c r="A159" s="210"/>
      <c r="B159" s="222" t="s">
        <v>516</v>
      </c>
      <c r="C159" s="295">
        <v>5400</v>
      </c>
    </row>
    <row r="160" spans="1:3" s="199" customFormat="1" ht="37.5" customHeight="1" x14ac:dyDescent="0.25">
      <c r="A160" s="210"/>
      <c r="B160" s="222" t="s">
        <v>517</v>
      </c>
      <c r="C160" s="295">
        <v>2700</v>
      </c>
    </row>
    <row r="161" spans="1:3" s="199" customFormat="1" ht="37.5" x14ac:dyDescent="0.25">
      <c r="A161" s="210"/>
      <c r="B161" s="222" t="s">
        <v>518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662</v>
      </c>
      <c r="C173" s="295">
        <v>1000</v>
      </c>
    </row>
    <row r="174" spans="1:3" s="199" customFormat="1" ht="17.25" customHeight="1" x14ac:dyDescent="0.25">
      <c r="A174" s="224"/>
      <c r="B174" s="222" t="s">
        <v>663</v>
      </c>
      <c r="C174" s="295">
        <v>3000</v>
      </c>
    </row>
    <row r="175" spans="1:3" s="199" customFormat="1" ht="18.75" x14ac:dyDescent="0.25">
      <c r="A175" s="224"/>
      <c r="B175" s="222" t="s">
        <v>664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612</v>
      </c>
      <c r="C178" s="295">
        <v>8881</v>
      </c>
    </row>
    <row r="179" spans="1:9" s="199" customFormat="1" ht="37.5" x14ac:dyDescent="0.25">
      <c r="A179" s="210"/>
      <c r="B179" s="222" t="s">
        <v>665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37.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95" t="s">
        <v>352</v>
      </c>
      <c r="B197" s="495"/>
      <c r="C197" s="495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470</v>
      </c>
      <c r="C294" s="304">
        <v>1200</v>
      </c>
    </row>
    <row r="295" spans="1:129" s="199" customFormat="1" ht="18.75" hidden="1" outlineLevel="1" x14ac:dyDescent="0.25">
      <c r="A295" s="210"/>
      <c r="B295" s="227" t="s">
        <v>471</v>
      </c>
      <c r="C295" s="304">
        <v>100</v>
      </c>
    </row>
    <row r="296" spans="1:129" s="199" customFormat="1" ht="18.75" hidden="1" outlineLevel="1" x14ac:dyDescent="0.25">
      <c r="A296" s="210"/>
      <c r="B296" s="227" t="s">
        <v>472</v>
      </c>
      <c r="C296" s="304">
        <v>4900</v>
      </c>
    </row>
    <row r="297" spans="1:129" s="199" customFormat="1" ht="18.75" hidden="1" outlineLevel="1" x14ac:dyDescent="0.25">
      <c r="A297" s="210"/>
      <c r="B297" s="227" t="s">
        <v>473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474</v>
      </c>
      <c r="C298" s="304">
        <v>1700</v>
      </c>
    </row>
    <row r="299" spans="1:129" s="199" customFormat="1" ht="37.5" hidden="1" outlineLevel="1" x14ac:dyDescent="0.25">
      <c r="A299" s="210"/>
      <c r="B299" s="227" t="s">
        <v>475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476</v>
      </c>
      <c r="C302" s="304">
        <v>10000</v>
      </c>
    </row>
    <row r="303" spans="1:129" s="200" customFormat="1" ht="18.75" hidden="1" outlineLevel="1" x14ac:dyDescent="0.25">
      <c r="A303" s="210"/>
      <c r="B303" s="227" t="s">
        <v>477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560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659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96" t="s">
        <v>487</v>
      </c>
      <c r="B333" s="496"/>
      <c r="C333" s="496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629</v>
      </c>
      <c r="C339" s="299">
        <v>700</v>
      </c>
    </row>
    <row r="340" spans="1:3" s="200" customFormat="1" ht="18.75" x14ac:dyDescent="0.25">
      <c r="A340" s="258"/>
      <c r="B340" s="242" t="s">
        <v>630</v>
      </c>
      <c r="C340" s="299">
        <v>700</v>
      </c>
    </row>
    <row r="341" spans="1:3" s="200" customFormat="1" ht="20.25" customHeight="1" x14ac:dyDescent="0.25">
      <c r="A341" s="258"/>
      <c r="B341" s="242" t="s">
        <v>631</v>
      </c>
      <c r="C341" s="299">
        <v>4000</v>
      </c>
    </row>
    <row r="342" spans="1:3" s="200" customFormat="1" ht="37.5" x14ac:dyDescent="0.25">
      <c r="A342" s="258"/>
      <c r="B342" s="242" t="s">
        <v>632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633</v>
      </c>
      <c r="C344" s="297"/>
    </row>
    <row r="345" spans="1:3" s="200" customFormat="1" ht="56.25" x14ac:dyDescent="0.25">
      <c r="A345" s="258"/>
      <c r="B345" s="242" t="s">
        <v>462</v>
      </c>
      <c r="C345" s="299">
        <v>500</v>
      </c>
    </row>
    <row r="346" spans="1:3" s="200" customFormat="1" ht="37.5" x14ac:dyDescent="0.25">
      <c r="A346" s="258"/>
      <c r="B346" s="242" t="s">
        <v>616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617</v>
      </c>
      <c r="C349" s="295">
        <v>1500</v>
      </c>
    </row>
    <row r="350" spans="1:3" s="200" customFormat="1" ht="37.5" x14ac:dyDescent="0.25">
      <c r="A350" s="257"/>
      <c r="B350" s="242" t="s">
        <v>618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498</v>
      </c>
      <c r="C352" s="295">
        <v>16000</v>
      </c>
    </row>
    <row r="353" spans="1:3" s="200" customFormat="1" ht="56.25" x14ac:dyDescent="0.25">
      <c r="A353" s="257"/>
      <c r="B353" s="242" t="s">
        <v>499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500</v>
      </c>
      <c r="C356" s="295">
        <v>16000</v>
      </c>
    </row>
    <row r="357" spans="1:3" s="200" customFormat="1" ht="56.25" x14ac:dyDescent="0.25">
      <c r="A357" s="210"/>
      <c r="B357" s="242" t="s">
        <v>501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571</v>
      </c>
      <c r="C359" s="294"/>
    </row>
    <row r="360" spans="1:3" s="200" customFormat="1" ht="56.25" x14ac:dyDescent="0.25">
      <c r="A360" s="257"/>
      <c r="B360" s="242" t="s">
        <v>502</v>
      </c>
      <c r="C360" s="295">
        <v>1500</v>
      </c>
    </row>
    <row r="361" spans="1:3" s="200" customFormat="1" ht="37.5" x14ac:dyDescent="0.25">
      <c r="A361" s="257"/>
      <c r="B361" s="242" t="s">
        <v>503</v>
      </c>
      <c r="C361" s="295">
        <v>19000</v>
      </c>
    </row>
    <row r="362" spans="1:3" s="200" customFormat="1" ht="37.5" x14ac:dyDescent="0.25">
      <c r="A362" s="257"/>
      <c r="B362" s="242" t="s">
        <v>504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572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573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505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547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506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549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97" t="s">
        <v>550</v>
      </c>
      <c r="B408" s="497"/>
      <c r="C408" s="497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479</v>
      </c>
      <c r="C410" s="295">
        <v>10900</v>
      </c>
    </row>
    <row r="411" spans="1:3" s="200" customFormat="1" ht="18.75" x14ac:dyDescent="0.25">
      <c r="A411" s="210"/>
      <c r="B411" s="222" t="s">
        <v>480</v>
      </c>
      <c r="C411" s="295">
        <v>500</v>
      </c>
    </row>
    <row r="412" spans="1:3" s="200" customFormat="1" ht="18.75" x14ac:dyDescent="0.25">
      <c r="A412" s="257"/>
      <c r="B412" s="223" t="s">
        <v>481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506</v>
      </c>
      <c r="C413" s="312"/>
    </row>
    <row r="414" spans="1:3" s="200" customFormat="1" ht="37.5" x14ac:dyDescent="0.25">
      <c r="A414" s="257"/>
      <c r="B414" s="222" t="s">
        <v>482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551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489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492</v>
      </c>
    </row>
    <row r="2" spans="1:52" s="250" customFormat="1" ht="37.5" customHeight="1" x14ac:dyDescent="0.3">
      <c r="A2" s="248"/>
      <c r="B2" s="498" t="s">
        <v>529</v>
      </c>
      <c r="C2" s="503"/>
    </row>
    <row r="3" spans="1:52" s="205" customFormat="1" ht="30.75" customHeight="1" x14ac:dyDescent="0.2">
      <c r="A3" s="209"/>
      <c r="B3" s="247" t="s">
        <v>42</v>
      </c>
      <c r="C3" s="253" t="s">
        <v>484</v>
      </c>
    </row>
    <row r="4" spans="1:52" s="203" customFormat="1" x14ac:dyDescent="0.3">
      <c r="A4" s="504" t="s">
        <v>491</v>
      </c>
      <c r="B4" s="504"/>
      <c r="C4" s="504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645</v>
      </c>
      <c r="C8" s="276">
        <v>760</v>
      </c>
      <c r="E8" s="201"/>
    </row>
    <row r="9" spans="1:52" s="200" customFormat="1" ht="21" customHeight="1" x14ac:dyDescent="0.3">
      <c r="A9" s="213"/>
      <c r="B9" s="222" t="s">
        <v>646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647</v>
      </c>
      <c r="C12" s="276">
        <v>3122</v>
      </c>
    </row>
    <row r="13" spans="1:52" s="200" customFormat="1" ht="36.75" customHeight="1" x14ac:dyDescent="0.3">
      <c r="A13" s="212"/>
      <c r="B13" s="222" t="s">
        <v>648</v>
      </c>
      <c r="C13" s="276">
        <v>1950</v>
      </c>
    </row>
    <row r="14" spans="1:52" s="200" customFormat="1" ht="21" customHeight="1" x14ac:dyDescent="0.3">
      <c r="A14" s="212"/>
      <c r="B14" s="222" t="s">
        <v>649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563</v>
      </c>
      <c r="C50" s="276">
        <v>300</v>
      </c>
    </row>
    <row r="51" spans="1:3" s="200" customFormat="1" ht="37.5" customHeight="1" x14ac:dyDescent="0.3">
      <c r="A51" s="212"/>
      <c r="B51" s="239" t="s">
        <v>562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601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606</v>
      </c>
      <c r="C58" s="276">
        <v>10000</v>
      </c>
    </row>
    <row r="59" spans="1:3" s="200" customFormat="1" x14ac:dyDescent="0.3">
      <c r="A59" s="214"/>
      <c r="B59" s="239" t="s">
        <v>605</v>
      </c>
      <c r="C59" s="276">
        <v>2750</v>
      </c>
    </row>
    <row r="60" spans="1:3" s="200" customFormat="1" ht="37.5" x14ac:dyDescent="0.3">
      <c r="A60" s="214"/>
      <c r="B60" s="239" t="s">
        <v>604</v>
      </c>
      <c r="C60" s="276">
        <v>10000</v>
      </c>
    </row>
    <row r="61" spans="1:3" s="200" customFormat="1" ht="37.5" x14ac:dyDescent="0.3">
      <c r="A61" s="214"/>
      <c r="B61" s="239" t="s">
        <v>603</v>
      </c>
      <c r="C61" s="276">
        <v>23000</v>
      </c>
    </row>
    <row r="62" spans="1:3" s="200" customFormat="1" ht="18.75" customHeight="1" x14ac:dyDescent="0.3">
      <c r="A62" s="214"/>
      <c r="B62" s="239" t="s">
        <v>602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609</v>
      </c>
      <c r="C65" s="276">
        <v>600</v>
      </c>
    </row>
    <row r="66" spans="1:3" s="199" customFormat="1" x14ac:dyDescent="0.3">
      <c r="A66" s="214"/>
      <c r="B66" s="242" t="s">
        <v>608</v>
      </c>
      <c r="C66" s="276">
        <v>500</v>
      </c>
    </row>
    <row r="67" spans="1:3" s="199" customFormat="1" x14ac:dyDescent="0.3">
      <c r="A67" s="214"/>
      <c r="B67" s="242" t="s">
        <v>607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610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589</v>
      </c>
      <c r="C75" s="276">
        <v>500</v>
      </c>
    </row>
    <row r="76" spans="1:3" s="200" customFormat="1" x14ac:dyDescent="0.3">
      <c r="A76" s="214"/>
      <c r="B76" s="222" t="s">
        <v>588</v>
      </c>
      <c r="C76" s="276">
        <v>600</v>
      </c>
    </row>
    <row r="77" spans="1:3" s="200" customFormat="1" x14ac:dyDescent="0.3">
      <c r="A77" s="214"/>
      <c r="B77" s="222" t="s">
        <v>615</v>
      </c>
      <c r="C77" s="276">
        <v>500</v>
      </c>
    </row>
    <row r="78" spans="1:3" s="200" customFormat="1" ht="19.5" customHeight="1" x14ac:dyDescent="0.3">
      <c r="A78" s="214"/>
      <c r="B78" s="222" t="s">
        <v>614</v>
      </c>
      <c r="C78" s="276">
        <v>28000</v>
      </c>
    </row>
    <row r="79" spans="1:3" s="200" customFormat="1" ht="37.5" x14ac:dyDescent="0.3">
      <c r="A79" s="214"/>
      <c r="B79" s="222" t="s">
        <v>556</v>
      </c>
      <c r="C79" s="276">
        <v>6000</v>
      </c>
    </row>
    <row r="80" spans="1:3" s="200" customFormat="1" x14ac:dyDescent="0.3">
      <c r="A80" s="214"/>
      <c r="B80" s="222" t="s">
        <v>555</v>
      </c>
      <c r="C80" s="276">
        <v>3000</v>
      </c>
    </row>
    <row r="81" spans="1:3" s="200" customFormat="1" ht="37.5" x14ac:dyDescent="0.3">
      <c r="A81" s="214"/>
      <c r="B81" s="222" t="s">
        <v>554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592</v>
      </c>
      <c r="C85" s="276">
        <v>600</v>
      </c>
    </row>
    <row r="86" spans="1:3" s="200" customFormat="1" x14ac:dyDescent="0.3">
      <c r="A86" s="212"/>
      <c r="B86" s="242" t="s">
        <v>591</v>
      </c>
      <c r="C86" s="276">
        <v>600</v>
      </c>
    </row>
    <row r="87" spans="1:3" s="200" customFormat="1" ht="20.25" customHeight="1" x14ac:dyDescent="0.3">
      <c r="A87" s="212"/>
      <c r="B87" s="242" t="s">
        <v>590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561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485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660</v>
      </c>
      <c r="C106" s="276">
        <v>600</v>
      </c>
    </row>
    <row r="107" spans="1:3" s="200" customFormat="1" ht="20.25" customHeight="1" x14ac:dyDescent="0.3">
      <c r="A107" s="212"/>
      <c r="B107" s="242" t="s">
        <v>565</v>
      </c>
      <c r="C107" s="276">
        <v>3000</v>
      </c>
    </row>
    <row r="108" spans="1:3" s="200" customFormat="1" x14ac:dyDescent="0.3">
      <c r="A108" s="212"/>
      <c r="B108" s="242" t="s">
        <v>656</v>
      </c>
      <c r="C108" s="276">
        <v>7500</v>
      </c>
    </row>
    <row r="109" spans="1:3" s="200" customFormat="1" x14ac:dyDescent="0.3">
      <c r="A109" s="212"/>
      <c r="B109" s="242" t="s">
        <v>655</v>
      </c>
      <c r="C109" s="276">
        <v>4500</v>
      </c>
    </row>
    <row r="110" spans="1:3" s="200" customFormat="1" x14ac:dyDescent="0.3">
      <c r="A110" s="212"/>
      <c r="B110" s="242" t="s">
        <v>654</v>
      </c>
      <c r="C110" s="276">
        <v>6500</v>
      </c>
    </row>
    <row r="111" spans="1:3" s="200" customFormat="1" x14ac:dyDescent="0.3">
      <c r="A111" s="212"/>
      <c r="B111" s="242" t="s">
        <v>653</v>
      </c>
      <c r="C111" s="276">
        <v>700</v>
      </c>
    </row>
    <row r="112" spans="1:3" s="200" customFormat="1" x14ac:dyDescent="0.3">
      <c r="A112" s="212"/>
      <c r="B112" s="242" t="s">
        <v>652</v>
      </c>
      <c r="C112" s="276">
        <v>700</v>
      </c>
    </row>
    <row r="113" spans="1:3" s="200" customFormat="1" x14ac:dyDescent="0.3">
      <c r="A113" s="212"/>
      <c r="B113" s="242" t="s">
        <v>651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530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04" t="s">
        <v>43</v>
      </c>
      <c r="B116" s="504"/>
      <c r="C116" s="504"/>
    </row>
    <row r="117" spans="1:3" s="199" customFormat="1" hidden="1" outlineLevel="1" x14ac:dyDescent="0.3">
      <c r="A117" s="211">
        <v>1</v>
      </c>
      <c r="B117" s="221" t="s">
        <v>461</v>
      </c>
      <c r="C117" s="277"/>
    </row>
    <row r="118" spans="1:3" s="199" customFormat="1" ht="37.5" hidden="1" outlineLevel="1" x14ac:dyDescent="0.3">
      <c r="A118" s="212"/>
      <c r="B118" s="224" t="s">
        <v>661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637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638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657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04" t="s">
        <v>531</v>
      </c>
      <c r="B168" s="504"/>
      <c r="C168" s="504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658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640</v>
      </c>
      <c r="C173" s="276">
        <v>4400</v>
      </c>
    </row>
    <row r="174" spans="1:3" s="200" customFormat="1" x14ac:dyDescent="0.3">
      <c r="A174" s="212"/>
      <c r="B174" s="222" t="s">
        <v>639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558</v>
      </c>
      <c r="C178" s="276">
        <v>7789</v>
      </c>
    </row>
    <row r="179" spans="1:3" s="200" customFormat="1" ht="21.95" customHeight="1" x14ac:dyDescent="0.3">
      <c r="A179" s="212"/>
      <c r="B179" s="239" t="s">
        <v>557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546</v>
      </c>
      <c r="C182" s="276">
        <v>4750</v>
      </c>
    </row>
    <row r="183" spans="1:3" s="200" customFormat="1" ht="19.5" customHeight="1" x14ac:dyDescent="0.3">
      <c r="A183" s="212"/>
      <c r="B183" s="222" t="s">
        <v>545</v>
      </c>
      <c r="C183" s="276">
        <v>20000</v>
      </c>
    </row>
    <row r="184" spans="1:3" s="200" customFormat="1" x14ac:dyDescent="0.3">
      <c r="A184" s="212"/>
      <c r="B184" s="222" t="s">
        <v>544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571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572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573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505</v>
      </c>
      <c r="C227" s="277"/>
    </row>
    <row r="228" spans="1:3" s="199" customFormat="1" ht="56.2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497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612</v>
      </c>
      <c r="C238" s="276">
        <v>8881</v>
      </c>
    </row>
    <row r="239" spans="1:3" s="200" customFormat="1" ht="37.5" x14ac:dyDescent="0.3">
      <c r="A239" s="212"/>
      <c r="B239" s="222" t="s">
        <v>611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507</v>
      </c>
      <c r="C242" s="276">
        <v>5000</v>
      </c>
    </row>
    <row r="243" spans="1:3" s="200" customFormat="1" ht="22.5" customHeight="1" x14ac:dyDescent="0.3">
      <c r="A243" s="212"/>
      <c r="B243" s="242" t="s">
        <v>508</v>
      </c>
      <c r="C243" s="276">
        <v>2000</v>
      </c>
    </row>
    <row r="244" spans="1:3" s="200" customFormat="1" x14ac:dyDescent="0.3">
      <c r="A244" s="212"/>
      <c r="B244" s="222" t="s">
        <v>509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506</v>
      </c>
      <c r="C246" s="277"/>
    </row>
    <row r="247" spans="1:3" s="199" customFormat="1" ht="36" customHeight="1" x14ac:dyDescent="0.3">
      <c r="A247" s="214"/>
      <c r="B247" s="242" t="s">
        <v>496</v>
      </c>
      <c r="C247" s="276">
        <v>10000</v>
      </c>
    </row>
    <row r="248" spans="1:3" s="199" customFormat="1" ht="37.5" x14ac:dyDescent="0.3">
      <c r="A248" s="214"/>
      <c r="B248" s="242" t="s">
        <v>582</v>
      </c>
      <c r="C248" s="276">
        <v>5000</v>
      </c>
    </row>
    <row r="249" spans="1:3" s="199" customFormat="1" ht="37.5" x14ac:dyDescent="0.3">
      <c r="A249" s="214"/>
      <c r="B249" s="242" t="s">
        <v>583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486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04" t="s">
        <v>533</v>
      </c>
      <c r="B252" s="504"/>
      <c r="C252" s="504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534</v>
      </c>
      <c r="C254" s="276">
        <v>100</v>
      </c>
    </row>
    <row r="255" spans="1:3" s="199" customFormat="1" hidden="1" outlineLevel="1" x14ac:dyDescent="0.3">
      <c r="A255" s="212"/>
      <c r="B255" s="224" t="s">
        <v>535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536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511</v>
      </c>
      <c r="C268" s="276">
        <v>8900</v>
      </c>
    </row>
    <row r="269" spans="1:3" s="199" customFormat="1" hidden="1" outlineLevel="1" x14ac:dyDescent="0.3">
      <c r="A269" s="212"/>
      <c r="B269" s="224" t="s">
        <v>512</v>
      </c>
      <c r="C269" s="276">
        <v>500</v>
      </c>
    </row>
    <row r="270" spans="1:3" s="199" customFormat="1" hidden="1" outlineLevel="1" x14ac:dyDescent="0.3">
      <c r="A270" s="212"/>
      <c r="B270" s="224" t="s">
        <v>513</v>
      </c>
      <c r="C270" s="276">
        <v>600</v>
      </c>
    </row>
    <row r="271" spans="1:3" s="199" customFormat="1" hidden="1" outlineLevel="1" x14ac:dyDescent="0.3">
      <c r="A271" s="212"/>
      <c r="B271" s="224" t="s">
        <v>514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573</v>
      </c>
      <c r="C273" s="277"/>
    </row>
    <row r="274" spans="1:3" s="199" customFormat="1" ht="37.5" hidden="1" outlineLevel="1" x14ac:dyDescent="0.3">
      <c r="A274" s="215"/>
      <c r="B274" s="226" t="s">
        <v>515</v>
      </c>
      <c r="C274" s="281">
        <v>280</v>
      </c>
    </row>
    <row r="275" spans="1:3" s="199" customFormat="1" hidden="1" outlineLevel="1" x14ac:dyDescent="0.3">
      <c r="A275" s="212"/>
      <c r="B275" s="224" t="s">
        <v>516</v>
      </c>
      <c r="C275" s="276">
        <v>5400</v>
      </c>
    </row>
    <row r="276" spans="1:3" s="199" customFormat="1" ht="37.5" hidden="1" outlineLevel="1" x14ac:dyDescent="0.3">
      <c r="A276" s="212"/>
      <c r="B276" s="224" t="s">
        <v>517</v>
      </c>
      <c r="C276" s="276">
        <v>2700</v>
      </c>
    </row>
    <row r="277" spans="1:3" s="199" customFormat="1" hidden="1" outlineLevel="1" x14ac:dyDescent="0.3">
      <c r="A277" s="212"/>
      <c r="B277" s="224" t="s">
        <v>518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t="37.5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662</v>
      </c>
      <c r="C289" s="276">
        <v>1000</v>
      </c>
    </row>
    <row r="290" spans="1:3" s="199" customFormat="1" hidden="1" outlineLevel="1" x14ac:dyDescent="0.3">
      <c r="A290" s="213"/>
      <c r="B290" s="224" t="s">
        <v>663</v>
      </c>
      <c r="C290" s="276">
        <v>3000</v>
      </c>
    </row>
    <row r="291" spans="1:3" s="199" customFormat="1" hidden="1" outlineLevel="1" x14ac:dyDescent="0.3">
      <c r="A291" s="213"/>
      <c r="B291" s="224" t="s">
        <v>664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612</v>
      </c>
      <c r="C294" s="276">
        <v>8881</v>
      </c>
    </row>
    <row r="295" spans="1:3" s="199" customFormat="1" hidden="1" outlineLevel="1" x14ac:dyDescent="0.3">
      <c r="A295" s="212"/>
      <c r="B295" s="224" t="s">
        <v>665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500" t="s">
        <v>487</v>
      </c>
      <c r="B314" s="500"/>
      <c r="C314" s="500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633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572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470</v>
      </c>
      <c r="C411" s="318">
        <v>1200</v>
      </c>
    </row>
    <row r="412" spans="1:129" s="199" customFormat="1" x14ac:dyDescent="0.3">
      <c r="A412" s="212"/>
      <c r="B412" s="242" t="s">
        <v>471</v>
      </c>
      <c r="C412" s="318">
        <v>100</v>
      </c>
    </row>
    <row r="413" spans="1:129" s="199" customFormat="1" x14ac:dyDescent="0.3">
      <c r="A413" s="212"/>
      <c r="B413" s="242" t="s">
        <v>472</v>
      </c>
      <c r="C413" s="318">
        <v>4900</v>
      </c>
    </row>
    <row r="414" spans="1:129" s="199" customFormat="1" x14ac:dyDescent="0.3">
      <c r="A414" s="212"/>
      <c r="B414" s="242" t="s">
        <v>473</v>
      </c>
      <c r="C414" s="318">
        <v>1500</v>
      </c>
    </row>
    <row r="415" spans="1:129" s="199" customFormat="1" ht="39" customHeight="1" x14ac:dyDescent="0.3">
      <c r="A415" s="212"/>
      <c r="B415" s="242" t="s">
        <v>474</v>
      </c>
      <c r="C415" s="318">
        <v>1700</v>
      </c>
    </row>
    <row r="416" spans="1:129" s="199" customFormat="1" x14ac:dyDescent="0.3">
      <c r="A416" s="212"/>
      <c r="B416" s="242" t="s">
        <v>475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476</v>
      </c>
      <c r="C419" s="318">
        <v>10000</v>
      </c>
    </row>
    <row r="420" spans="1:3" s="200" customFormat="1" x14ac:dyDescent="0.3">
      <c r="A420" s="212"/>
      <c r="B420" s="242" t="s">
        <v>477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560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659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488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501" t="s">
        <v>389</v>
      </c>
      <c r="B451" s="501"/>
      <c r="C451" s="501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629</v>
      </c>
      <c r="C457" s="289">
        <v>700</v>
      </c>
    </row>
    <row r="458" spans="1:3" s="200" customFormat="1" hidden="1" outlineLevel="1" x14ac:dyDescent="0.3">
      <c r="A458" s="215"/>
      <c r="B458" s="227" t="s">
        <v>630</v>
      </c>
      <c r="C458" s="289">
        <v>700</v>
      </c>
    </row>
    <row r="459" spans="1:3" s="200" customFormat="1" hidden="1" outlineLevel="1" x14ac:dyDescent="0.3">
      <c r="A459" s="215"/>
      <c r="B459" s="227" t="s">
        <v>631</v>
      </c>
      <c r="C459" s="289">
        <v>4000</v>
      </c>
    </row>
    <row r="460" spans="1:3" s="200" customFormat="1" ht="37.5" hidden="1" outlineLevel="1" x14ac:dyDescent="0.3">
      <c r="A460" s="215"/>
      <c r="B460" s="227" t="s">
        <v>632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633</v>
      </c>
      <c r="C462" s="288"/>
    </row>
    <row r="463" spans="1:3" s="200" customFormat="1" ht="37.5" hidden="1" outlineLevel="1" x14ac:dyDescent="0.3">
      <c r="A463" s="215"/>
      <c r="B463" s="227" t="s">
        <v>462</v>
      </c>
      <c r="C463" s="289">
        <v>500</v>
      </c>
    </row>
    <row r="464" spans="1:3" s="200" customFormat="1" ht="37.5" hidden="1" outlineLevel="1" x14ac:dyDescent="0.3">
      <c r="A464" s="215"/>
      <c r="B464" s="227" t="s">
        <v>616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617</v>
      </c>
      <c r="C467" s="286">
        <v>1500</v>
      </c>
    </row>
    <row r="468" spans="1:3" s="200" customFormat="1" hidden="1" outlineLevel="1" x14ac:dyDescent="0.3">
      <c r="A468" s="214"/>
      <c r="B468" s="227" t="s">
        <v>618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498</v>
      </c>
      <c r="C470" s="286">
        <v>16000</v>
      </c>
    </row>
    <row r="471" spans="1:3" s="200" customFormat="1" ht="37.5" hidden="1" outlineLevel="1" x14ac:dyDescent="0.3">
      <c r="A471" s="214"/>
      <c r="B471" s="227" t="s">
        <v>499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500</v>
      </c>
      <c r="C474" s="286">
        <v>16000</v>
      </c>
    </row>
    <row r="475" spans="1:3" s="200" customFormat="1" ht="37.5" hidden="1" outlineLevel="1" x14ac:dyDescent="0.3">
      <c r="A475" s="212"/>
      <c r="B475" s="227" t="s">
        <v>501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571</v>
      </c>
      <c r="C477" s="285"/>
    </row>
    <row r="478" spans="1:3" s="200" customFormat="1" ht="37.5" hidden="1" outlineLevel="1" x14ac:dyDescent="0.3">
      <c r="A478" s="214"/>
      <c r="B478" s="227" t="s">
        <v>502</v>
      </c>
      <c r="C478" s="286">
        <v>1500</v>
      </c>
    </row>
    <row r="479" spans="1:3" s="200" customFormat="1" ht="37.5" hidden="1" outlineLevel="1" x14ac:dyDescent="0.3">
      <c r="A479" s="214"/>
      <c r="B479" s="227" t="s">
        <v>503</v>
      </c>
      <c r="C479" s="286">
        <v>19000</v>
      </c>
    </row>
    <row r="480" spans="1:3" s="200" customFormat="1" ht="37.5" hidden="1" outlineLevel="1" x14ac:dyDescent="0.3">
      <c r="A480" s="214"/>
      <c r="B480" s="227" t="s">
        <v>504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572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573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505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506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502" t="s">
        <v>478</v>
      </c>
      <c r="B528" s="502"/>
      <c r="C528" s="502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479</v>
      </c>
      <c r="C530" s="276">
        <v>10900</v>
      </c>
    </row>
    <row r="531" spans="1:3" s="200" customFormat="1" hidden="1" outlineLevel="1" x14ac:dyDescent="0.3">
      <c r="A531" s="212"/>
      <c r="B531" s="224" t="s">
        <v>480</v>
      </c>
      <c r="C531" s="276">
        <v>500</v>
      </c>
    </row>
    <row r="532" spans="1:3" s="200" customFormat="1" hidden="1" outlineLevel="1" x14ac:dyDescent="0.3">
      <c r="A532" s="214"/>
      <c r="B532" s="225" t="s">
        <v>481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506</v>
      </c>
      <c r="C533" s="277"/>
    </row>
    <row r="534" spans="1:3" s="200" customFormat="1" ht="37.5" hidden="1" outlineLevel="1" x14ac:dyDescent="0.3">
      <c r="A534" s="214"/>
      <c r="B534" s="224" t="s">
        <v>482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483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490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595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#REF!</f>
        <v>#REF!</v>
      </c>
    </row>
    <row r="5" spans="1:3" ht="18" hidden="1" customHeight="1" outlineLevel="1" x14ac:dyDescent="0.2">
      <c r="B5" s="130" t="s">
        <v>106</v>
      </c>
      <c r="C5" s="141" t="e">
        <f>#REF!</f>
        <v>#REF!</v>
      </c>
    </row>
    <row r="6" spans="1:3" ht="39" hidden="1" customHeight="1" outlineLevel="1" x14ac:dyDescent="0.2">
      <c r="B6" s="130" t="s">
        <v>597</v>
      </c>
      <c r="C6" s="141" t="e">
        <f>#REF!</f>
        <v>#REF!</v>
      </c>
    </row>
    <row r="7" spans="1:3" ht="54" hidden="1" customHeight="1" outlineLevel="1" x14ac:dyDescent="0.2">
      <c r="B7" s="130" t="s">
        <v>622</v>
      </c>
      <c r="C7" s="141" t="e">
        <f>#REF!</f>
        <v>#REF!</v>
      </c>
    </row>
    <row r="8" spans="1:3" ht="55.5" hidden="1" customHeight="1" outlineLevel="1" x14ac:dyDescent="0.2">
      <c r="B8" s="130" t="s">
        <v>621</v>
      </c>
      <c r="C8" s="141" t="e">
        <f>#REF!</f>
        <v>#REF!</v>
      </c>
    </row>
    <row r="9" spans="1:3" ht="75.95" hidden="1" customHeight="1" outlineLevel="1" x14ac:dyDescent="0.2">
      <c r="B9" s="130" t="s">
        <v>620</v>
      </c>
      <c r="C9" s="141" t="e">
        <f>#REF!</f>
        <v>#REF!</v>
      </c>
    </row>
    <row r="10" spans="1:3" ht="39" hidden="1" customHeight="1" outlineLevel="1" x14ac:dyDescent="0.2">
      <c r="B10" s="131" t="s">
        <v>598</v>
      </c>
      <c r="C10" s="141" t="e">
        <f>#REF!</f>
        <v>#REF!</v>
      </c>
    </row>
    <row r="11" spans="1:3" ht="55.5" hidden="1" customHeight="1" outlineLevel="1" x14ac:dyDescent="0.2">
      <c r="B11" s="130" t="s">
        <v>599</v>
      </c>
      <c r="C11" s="141" t="e">
        <f>#REF!</f>
        <v>#REF!</v>
      </c>
    </row>
    <row r="12" spans="1:3" ht="39" hidden="1" customHeight="1" outlineLevel="1" x14ac:dyDescent="0.2">
      <c r="B12" s="130" t="s">
        <v>600</v>
      </c>
      <c r="C12" s="141" t="e">
        <f>#REF!</f>
        <v>#REF!</v>
      </c>
    </row>
    <row r="13" spans="1:3" ht="39" hidden="1" customHeight="1" outlineLevel="1" x14ac:dyDescent="0.2">
      <c r="B13" s="130" t="s">
        <v>619</v>
      </c>
      <c r="C13" s="141" t="e">
        <f>#REF!</f>
        <v>#REF!</v>
      </c>
    </row>
    <row r="14" spans="1:3" ht="39" hidden="1" customHeight="1" outlineLevel="1" x14ac:dyDescent="0.2">
      <c r="B14" s="130" t="s">
        <v>623</v>
      </c>
      <c r="C14" s="141" t="e">
        <f>#REF!</f>
        <v>#REF!</v>
      </c>
    </row>
    <row r="15" spans="1:3" ht="39" hidden="1" customHeight="1" outlineLevel="1" x14ac:dyDescent="0.2">
      <c r="B15" s="130" t="s">
        <v>135</v>
      </c>
      <c r="C15" s="141" t="e">
        <f>#REF!</f>
        <v>#REF!</v>
      </c>
    </row>
    <row r="16" spans="1:3" ht="39" hidden="1" customHeight="1" outlineLevel="1" x14ac:dyDescent="0.2">
      <c r="B16" s="130" t="s">
        <v>136</v>
      </c>
      <c r="C16" s="141" t="e">
        <f>#REF!</f>
        <v>#REF!</v>
      </c>
    </row>
    <row r="17" spans="1:3" ht="39" hidden="1" customHeight="1" outlineLevel="1" x14ac:dyDescent="0.2">
      <c r="B17" s="130" t="s">
        <v>406</v>
      </c>
      <c r="C17" s="141" t="e">
        <f>#REF!</f>
        <v>#REF!</v>
      </c>
    </row>
    <row r="18" spans="1:3" ht="39" hidden="1" customHeight="1" outlineLevel="1" x14ac:dyDescent="0.2">
      <c r="B18" s="131" t="s">
        <v>439</v>
      </c>
      <c r="C18" s="141" t="e">
        <f>#REF!</f>
        <v>#REF!</v>
      </c>
    </row>
    <row r="19" spans="1:3" ht="39" hidden="1" customHeight="1" outlineLevel="1" x14ac:dyDescent="0.2">
      <c r="B19" s="132" t="s">
        <v>202</v>
      </c>
      <c r="C19" s="141" t="e">
        <f>#REF!</f>
        <v>#REF!</v>
      </c>
    </row>
    <row r="20" spans="1:3" ht="39" hidden="1" customHeight="1" outlineLevel="1" x14ac:dyDescent="0.2">
      <c r="B20" s="130" t="s">
        <v>431</v>
      </c>
      <c r="C20" s="141" t="e">
        <f>#REF!</f>
        <v>#REF!</v>
      </c>
    </row>
    <row r="21" spans="1:3" ht="54" hidden="1" customHeight="1" outlineLevel="1" x14ac:dyDescent="0.2">
      <c r="B21" s="131" t="s">
        <v>432</v>
      </c>
      <c r="C21" s="141" t="e">
        <f>#REF!</f>
        <v>#REF!</v>
      </c>
    </row>
    <row r="22" spans="1:3" ht="55.5" hidden="1" customHeight="1" outlineLevel="1" x14ac:dyDescent="0.2">
      <c r="B22" s="130" t="s">
        <v>433</v>
      </c>
      <c r="C22" s="141" t="e">
        <f>#REF!</f>
        <v>#REF!</v>
      </c>
    </row>
    <row r="23" spans="1:3" ht="39" hidden="1" customHeight="1" outlineLevel="1" x14ac:dyDescent="0.2">
      <c r="B23" s="130" t="s">
        <v>434</v>
      </c>
      <c r="C23" s="141" t="e">
        <f>#REF!</f>
        <v>#REF!</v>
      </c>
    </row>
    <row r="24" spans="1:3" ht="39" hidden="1" customHeight="1" outlineLevel="1" x14ac:dyDescent="0.2">
      <c r="B24" s="130" t="s">
        <v>435</v>
      </c>
      <c r="C24" s="141" t="e">
        <f>#REF!</f>
        <v>#REF!</v>
      </c>
    </row>
    <row r="25" spans="1:3" ht="39" hidden="1" customHeight="1" outlineLevel="1" x14ac:dyDescent="0.2">
      <c r="B25" s="130" t="s">
        <v>436</v>
      </c>
      <c r="C25" s="141" t="e">
        <f>#REF!</f>
        <v>#REF!</v>
      </c>
    </row>
    <row r="26" spans="1:3" ht="39" hidden="1" customHeight="1" outlineLevel="1" x14ac:dyDescent="0.2">
      <c r="B26" s="130" t="s">
        <v>437</v>
      </c>
      <c r="C26" s="141" t="e">
        <f>#REF!</f>
        <v>#REF!</v>
      </c>
    </row>
    <row r="27" spans="1:3" ht="39" hidden="1" customHeight="1" outlineLevel="1" x14ac:dyDescent="0.2">
      <c r="B27" s="130" t="s">
        <v>438</v>
      </c>
      <c r="C27" s="141" t="e">
        <f>#REF!</f>
        <v>#REF!</v>
      </c>
    </row>
    <row r="28" spans="1:3" ht="60" hidden="1" customHeight="1" outlineLevel="1" x14ac:dyDescent="0.2">
      <c r="B28" s="130" t="s">
        <v>153</v>
      </c>
      <c r="C28" s="141" t="e">
        <f>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596</v>
      </c>
      <c r="C50" s="118" t="e">
        <f>SUM(C51:C56)</f>
        <v>#REF!</v>
      </c>
    </row>
    <row r="51" spans="1:3" ht="56.25" customHeight="1" x14ac:dyDescent="0.2">
      <c r="B51" s="121" t="e">
        <f>#REF!</f>
        <v>#REF!</v>
      </c>
      <c r="C51" s="121" t="e">
        <f>#REF!</f>
        <v>#REF!</v>
      </c>
    </row>
    <row r="52" spans="1:3" ht="36.75" customHeight="1" x14ac:dyDescent="0.2">
      <c r="B52" s="121" t="e">
        <f>#REF!</f>
        <v>#REF!</v>
      </c>
      <c r="C52" s="121" t="e">
        <f>#REF!</f>
        <v>#REF!</v>
      </c>
    </row>
    <row r="53" spans="1:3" x14ac:dyDescent="0.2">
      <c r="B53" s="121" t="e">
        <f>#REF!</f>
        <v>#REF!</v>
      </c>
      <c r="C53" s="121" t="e">
        <f>#REF!</f>
        <v>#REF!</v>
      </c>
    </row>
    <row r="54" spans="1:3" x14ac:dyDescent="0.2">
      <c r="B54" s="121" t="e">
        <f>#REF!</f>
        <v>#REF!</v>
      </c>
      <c r="C54" s="121" t="e">
        <f>#REF!</f>
        <v>#REF!</v>
      </c>
    </row>
    <row r="55" spans="1:3" ht="53.25" customHeight="1" x14ac:dyDescent="0.2">
      <c r="B55" s="121" t="e">
        <f>#REF!</f>
        <v>#REF!</v>
      </c>
      <c r="C55" s="121" t="e">
        <f>#REF!</f>
        <v>#REF!</v>
      </c>
    </row>
    <row r="56" spans="1:3" ht="41.25" customHeight="1" x14ac:dyDescent="0.2">
      <c r="B56" s="121" t="e">
        <f>#REF!</f>
        <v>#REF!</v>
      </c>
      <c r="C56" s="121" t="e">
        <f>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#REF!</f>
        <v>#REF!</v>
      </c>
      <c r="C58" s="121" t="e">
        <f>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559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#REF!</f>
        <v>#REF!</v>
      </c>
      <c r="C78" s="121" t="e">
        <f>#REF!</f>
        <v>#REF!</v>
      </c>
    </row>
    <row r="79" spans="1:3" ht="72" customHeight="1" x14ac:dyDescent="0.2">
      <c r="B79" s="121" t="e">
        <f>#REF!</f>
        <v>#REF!</v>
      </c>
      <c r="C79" s="121" t="e">
        <f>#REF!</f>
        <v>#REF!</v>
      </c>
    </row>
    <row r="80" spans="1:3" ht="54" customHeight="1" x14ac:dyDescent="0.2">
      <c r="B80" s="121" t="e">
        <f>#REF!</f>
        <v>#REF!</v>
      </c>
      <c r="C80" s="121" t="e">
        <f>#REF!</f>
        <v>#REF!</v>
      </c>
    </row>
    <row r="81" spans="2:3" ht="55.5" customHeight="1" x14ac:dyDescent="0.2">
      <c r="B81" s="121" t="e">
        <f>#REF!</f>
        <v>#REF!</v>
      </c>
      <c r="C81" s="121" t="e">
        <f>#REF!</f>
        <v>#REF!</v>
      </c>
    </row>
    <row r="82" spans="2:3" ht="36.75" customHeight="1" x14ac:dyDescent="0.2">
      <c r="B82" s="121" t="e">
        <f>#REF!</f>
        <v>#REF!</v>
      </c>
      <c r="C82" s="121" t="e">
        <f>#REF!</f>
        <v>#REF!</v>
      </c>
    </row>
    <row r="83" spans="2:3" ht="36.75" customHeight="1" x14ac:dyDescent="0.2">
      <c r="B83" s="121" t="e">
        <f>#REF!</f>
        <v>#REF!</v>
      </c>
      <c r="C83" s="121" t="e">
        <f>#REF!</f>
        <v>#REF!</v>
      </c>
    </row>
    <row r="84" spans="2:3" ht="36.75" customHeight="1" x14ac:dyDescent="0.2">
      <c r="B84" s="121" t="e">
        <f>#REF!</f>
        <v>#REF!</v>
      </c>
      <c r="C84" s="121" t="e">
        <f>#REF!</f>
        <v>#REF!</v>
      </c>
    </row>
    <row r="85" spans="2:3" ht="93" customHeight="1" x14ac:dyDescent="0.2">
      <c r="B85" s="121" t="e">
        <f>#REF!</f>
        <v>#REF!</v>
      </c>
      <c r="C85" s="121" t="e">
        <f>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2015 (изм.в марте2015)</vt:lpstr>
      <vt:lpstr>ПРИЛ2</vt:lpstr>
      <vt:lpstr>ПРИЛ1</vt:lpstr>
      <vt:lpstr>Л</vt:lpstr>
      <vt:lpstr>'АИП 2015 (изм.в марте2015)'!Заголовки_для_печати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2015 (изм.в марте2015)'!Область_печати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Никитина Ирина Сергеевна</cp:lastModifiedBy>
  <cp:lastPrinted>2015-03-12T08:11:32Z</cp:lastPrinted>
  <dcterms:created xsi:type="dcterms:W3CDTF">2002-08-12T10:42:45Z</dcterms:created>
  <dcterms:modified xsi:type="dcterms:W3CDTF">2015-03-12T08:14:31Z</dcterms:modified>
</cp:coreProperties>
</file>