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510" yWindow="60" windowWidth="15225" windowHeight="11460"/>
  </bookViews>
  <sheets>
    <sheet name="Лист1" sheetId="1" r:id="rId1"/>
  </sheets>
  <definedNames>
    <definedName name="_xlnm.Print_Titles" localSheetId="0">Лист1!$6:$7</definedName>
    <definedName name="_xlnm.Print_Area" localSheetId="0">Лист1!$A$1:$L$412</definedName>
  </definedNames>
  <calcPr calcId="145621"/>
</workbook>
</file>

<file path=xl/calcChain.xml><?xml version="1.0" encoding="utf-8"?>
<calcChain xmlns="http://schemas.openxmlformats.org/spreadsheetml/2006/main">
  <c r="C21" i="1" l="1"/>
  <c r="D126" i="1" l="1"/>
  <c r="E126" i="1"/>
  <c r="F126" i="1"/>
  <c r="G126" i="1"/>
  <c r="H126" i="1"/>
  <c r="C126" i="1"/>
  <c r="D277" i="1" l="1"/>
  <c r="E277" i="1"/>
  <c r="F277" i="1"/>
  <c r="G277" i="1"/>
  <c r="H277" i="1"/>
  <c r="C277" i="1"/>
  <c r="D384" i="1" l="1"/>
  <c r="E384" i="1"/>
  <c r="F384" i="1"/>
  <c r="C384" i="1"/>
  <c r="D174" i="1"/>
  <c r="E174" i="1"/>
  <c r="F174" i="1"/>
  <c r="G174" i="1"/>
  <c r="H174" i="1"/>
  <c r="I174" i="1"/>
  <c r="J174" i="1"/>
  <c r="K174" i="1"/>
  <c r="C174" i="1"/>
  <c r="D118" i="1"/>
  <c r="E118" i="1"/>
  <c r="F118" i="1"/>
  <c r="G118" i="1"/>
  <c r="H118" i="1"/>
  <c r="C118" i="1"/>
  <c r="H115" i="1"/>
  <c r="D108" i="1"/>
  <c r="E108" i="1"/>
  <c r="F108" i="1"/>
  <c r="G108" i="1"/>
  <c r="H108" i="1"/>
  <c r="C108" i="1"/>
  <c r="D276" i="1" l="1"/>
  <c r="E276" i="1"/>
  <c r="G276" i="1"/>
  <c r="H276" i="1"/>
  <c r="C276" i="1"/>
  <c r="F276" i="1"/>
  <c r="C135" i="1" l="1"/>
  <c r="D286" i="1" l="1"/>
  <c r="D285" i="1" s="1"/>
  <c r="E286" i="1"/>
  <c r="F286" i="1"/>
  <c r="F285" i="1" s="1"/>
  <c r="G286" i="1"/>
  <c r="G285" i="1" s="1"/>
  <c r="H286" i="1"/>
  <c r="H285" i="1" s="1"/>
  <c r="E285" i="1"/>
  <c r="C286" i="1"/>
  <c r="C285" i="1" s="1"/>
  <c r="D282" i="1"/>
  <c r="D281" i="1" s="1"/>
  <c r="E282" i="1"/>
  <c r="E281" i="1" s="1"/>
  <c r="F282" i="1"/>
  <c r="F281" i="1" s="1"/>
  <c r="G282" i="1"/>
  <c r="G281" i="1" s="1"/>
  <c r="H282" i="1"/>
  <c r="H281" i="1" s="1"/>
  <c r="C282" i="1"/>
  <c r="C281" i="1" s="1"/>
  <c r="D274" i="1" l="1"/>
  <c r="D273" i="1" s="1"/>
  <c r="E274" i="1"/>
  <c r="E273" i="1" s="1"/>
  <c r="F274" i="1"/>
  <c r="F273" i="1" s="1"/>
  <c r="G274" i="1"/>
  <c r="G273" i="1" s="1"/>
  <c r="H274" i="1"/>
  <c r="H273" i="1" s="1"/>
  <c r="C274" i="1"/>
  <c r="C273" i="1" s="1"/>
  <c r="D169" i="1"/>
  <c r="E169" i="1"/>
  <c r="F169" i="1"/>
  <c r="G169" i="1"/>
  <c r="H169" i="1"/>
  <c r="C169" i="1"/>
  <c r="D155" i="1"/>
  <c r="E155" i="1"/>
  <c r="F155" i="1"/>
  <c r="G155" i="1"/>
  <c r="H155" i="1"/>
  <c r="I155" i="1"/>
  <c r="J155" i="1"/>
  <c r="K155" i="1"/>
  <c r="C155" i="1"/>
  <c r="H393" i="1" l="1"/>
  <c r="H384" i="1" s="1"/>
  <c r="G393" i="1"/>
  <c r="G384" i="1" s="1"/>
  <c r="D215" i="1" l="1"/>
  <c r="D214" i="1" s="1"/>
  <c r="E215" i="1"/>
  <c r="E214" i="1" s="1"/>
  <c r="F215" i="1"/>
  <c r="F214" i="1" s="1"/>
  <c r="G215" i="1"/>
  <c r="G214" i="1" s="1"/>
  <c r="H215" i="1"/>
  <c r="H214" i="1" s="1"/>
  <c r="C215" i="1"/>
  <c r="C214" i="1" s="1"/>
  <c r="D44" i="1" l="1"/>
  <c r="E44" i="1"/>
  <c r="F44" i="1"/>
  <c r="G44" i="1"/>
  <c r="H44" i="1"/>
  <c r="C44" i="1"/>
  <c r="H32" i="1" l="1"/>
  <c r="G32" i="1"/>
  <c r="H24" i="1"/>
  <c r="I335" i="1" l="1"/>
  <c r="J335" i="1"/>
  <c r="K335" i="1"/>
  <c r="D336" i="1"/>
  <c r="D335" i="1" s="1"/>
  <c r="E336" i="1"/>
  <c r="E335" i="1" s="1"/>
  <c r="F336" i="1"/>
  <c r="F335" i="1" s="1"/>
  <c r="G336" i="1"/>
  <c r="G335" i="1" s="1"/>
  <c r="H336" i="1"/>
  <c r="H335" i="1" s="1"/>
  <c r="C336" i="1"/>
  <c r="C335" i="1" s="1"/>
  <c r="D225" i="1" l="1"/>
  <c r="E225" i="1"/>
  <c r="F225" i="1"/>
  <c r="G225" i="1"/>
  <c r="H225" i="1"/>
  <c r="C225" i="1"/>
  <c r="F334" i="1" l="1"/>
  <c r="G402" i="1" l="1"/>
  <c r="D407" i="1" l="1"/>
  <c r="E407" i="1"/>
  <c r="F407" i="1"/>
  <c r="G407" i="1"/>
  <c r="H407" i="1"/>
  <c r="C407" i="1"/>
  <c r="D343" i="1" l="1"/>
  <c r="D342" i="1" s="1"/>
  <c r="E343" i="1"/>
  <c r="E342" i="1" s="1"/>
  <c r="F343" i="1"/>
  <c r="F342" i="1" s="1"/>
  <c r="G343" i="1"/>
  <c r="G342" i="1" s="1"/>
  <c r="H343" i="1"/>
  <c r="H342" i="1" s="1"/>
  <c r="C343" i="1"/>
  <c r="C342" i="1" s="1"/>
  <c r="D339" i="1"/>
  <c r="E339" i="1"/>
  <c r="F339" i="1"/>
  <c r="G339" i="1"/>
  <c r="H339" i="1"/>
  <c r="C339" i="1"/>
  <c r="D304" i="1"/>
  <c r="E304" i="1"/>
  <c r="F304" i="1"/>
  <c r="G304" i="1"/>
  <c r="H304" i="1"/>
  <c r="C304" i="1"/>
  <c r="D239" i="1"/>
  <c r="E239" i="1"/>
  <c r="F239" i="1"/>
  <c r="G239" i="1"/>
  <c r="H239" i="1"/>
  <c r="C239" i="1"/>
  <c r="D234" i="1"/>
  <c r="E234" i="1"/>
  <c r="F234" i="1"/>
  <c r="G234" i="1"/>
  <c r="H234" i="1"/>
  <c r="C234" i="1"/>
  <c r="D161" i="1"/>
  <c r="E161" i="1"/>
  <c r="F161" i="1"/>
  <c r="G161" i="1"/>
  <c r="H161" i="1"/>
  <c r="C161" i="1"/>
  <c r="D137" i="1"/>
  <c r="E137" i="1"/>
  <c r="F137" i="1"/>
  <c r="G137" i="1"/>
  <c r="H137" i="1"/>
  <c r="C137" i="1"/>
  <c r="D371" i="1"/>
  <c r="E371" i="1"/>
  <c r="F371" i="1"/>
  <c r="G371" i="1"/>
  <c r="H371" i="1"/>
  <c r="C371" i="1"/>
  <c r="H368" i="1"/>
  <c r="G368" i="1"/>
  <c r="F368" i="1"/>
  <c r="E368" i="1"/>
  <c r="D368" i="1"/>
  <c r="C368" i="1"/>
  <c r="I276" i="1"/>
  <c r="J276" i="1"/>
  <c r="K276" i="1"/>
  <c r="D204" i="1"/>
  <c r="D203" i="1" s="1"/>
  <c r="E204" i="1"/>
  <c r="E203" i="1" s="1"/>
  <c r="F204" i="1"/>
  <c r="F203" i="1" s="1"/>
  <c r="G204" i="1"/>
  <c r="G203" i="1" s="1"/>
  <c r="H204" i="1"/>
  <c r="H203" i="1" s="1"/>
  <c r="C204" i="1"/>
  <c r="C203" i="1" s="1"/>
  <c r="D196" i="1"/>
  <c r="D195" i="1" s="1"/>
  <c r="E196" i="1"/>
  <c r="E195" i="1" s="1"/>
  <c r="F196" i="1"/>
  <c r="F195" i="1" s="1"/>
  <c r="G196" i="1"/>
  <c r="G195" i="1" s="1"/>
  <c r="H196" i="1"/>
  <c r="H195" i="1" s="1"/>
  <c r="C196" i="1"/>
  <c r="C195" i="1" s="1"/>
  <c r="D181" i="1"/>
  <c r="E181" i="1"/>
  <c r="F181" i="1"/>
  <c r="G181" i="1"/>
  <c r="H181" i="1"/>
  <c r="C181" i="1"/>
  <c r="D120" i="1"/>
  <c r="D117" i="1" s="1"/>
  <c r="E120" i="1"/>
  <c r="E117" i="1" s="1"/>
  <c r="F120" i="1"/>
  <c r="F117" i="1" s="1"/>
  <c r="G120" i="1"/>
  <c r="G117" i="1" s="1"/>
  <c r="H120" i="1"/>
  <c r="H117" i="1" s="1"/>
  <c r="C120" i="1"/>
  <c r="C117" i="1" s="1"/>
  <c r="D114" i="1"/>
  <c r="E114" i="1"/>
  <c r="F114" i="1"/>
  <c r="G114" i="1"/>
  <c r="H114" i="1"/>
  <c r="C114" i="1"/>
  <c r="D111" i="1"/>
  <c r="D107" i="1" s="1"/>
  <c r="E111" i="1"/>
  <c r="E107" i="1" s="1"/>
  <c r="F111" i="1"/>
  <c r="G111" i="1"/>
  <c r="H111" i="1"/>
  <c r="H107" i="1" s="1"/>
  <c r="I111" i="1"/>
  <c r="J111" i="1"/>
  <c r="K111" i="1"/>
  <c r="C111" i="1"/>
  <c r="D92" i="1"/>
  <c r="E92" i="1"/>
  <c r="F92" i="1"/>
  <c r="G92" i="1"/>
  <c r="H92" i="1"/>
  <c r="C94" i="1"/>
  <c r="C92" i="1" s="1"/>
  <c r="D82" i="1"/>
  <c r="D81" i="1" s="1"/>
  <c r="E82" i="1"/>
  <c r="E81" i="1" s="1"/>
  <c r="F82" i="1"/>
  <c r="F81" i="1" s="1"/>
  <c r="G82" i="1"/>
  <c r="G81" i="1" s="1"/>
  <c r="H82" i="1"/>
  <c r="H81" i="1" s="1"/>
  <c r="C82" i="1"/>
  <c r="C81" i="1" s="1"/>
  <c r="D79" i="1"/>
  <c r="E79" i="1"/>
  <c r="F79" i="1"/>
  <c r="G79" i="1"/>
  <c r="H79" i="1"/>
  <c r="C79" i="1"/>
  <c r="D71" i="1"/>
  <c r="E71" i="1"/>
  <c r="F71" i="1"/>
  <c r="G71" i="1"/>
  <c r="H71" i="1"/>
  <c r="C71" i="1"/>
  <c r="D62" i="1"/>
  <c r="E62" i="1"/>
  <c r="F62" i="1"/>
  <c r="G62" i="1"/>
  <c r="H62" i="1"/>
  <c r="C62" i="1"/>
  <c r="D67" i="1"/>
  <c r="D66" i="1" s="1"/>
  <c r="E67" i="1"/>
  <c r="E66" i="1" s="1"/>
  <c r="F67" i="1"/>
  <c r="F66" i="1" s="1"/>
  <c r="G67" i="1"/>
  <c r="G66" i="1" s="1"/>
  <c r="H67" i="1"/>
  <c r="H66" i="1" s="1"/>
  <c r="C67" i="1"/>
  <c r="C66" i="1" s="1"/>
  <c r="D21" i="1"/>
  <c r="D20" i="1" s="1"/>
  <c r="E21" i="1"/>
  <c r="E20" i="1" s="1"/>
  <c r="F21" i="1"/>
  <c r="F20" i="1" s="1"/>
  <c r="I21" i="1"/>
  <c r="J21" i="1"/>
  <c r="K21" i="1"/>
  <c r="G29" i="1"/>
  <c r="G28" i="1"/>
  <c r="H23" i="1"/>
  <c r="D18" i="1"/>
  <c r="E18" i="1"/>
  <c r="F18" i="1"/>
  <c r="G18" i="1"/>
  <c r="H18" i="1"/>
  <c r="C18" i="1"/>
  <c r="D15" i="1"/>
  <c r="E15" i="1"/>
  <c r="F15" i="1"/>
  <c r="G15" i="1"/>
  <c r="H15" i="1"/>
  <c r="C15" i="1"/>
  <c r="H10" i="1"/>
  <c r="G10" i="1"/>
  <c r="F10" i="1"/>
  <c r="E10" i="1"/>
  <c r="D10" i="1"/>
  <c r="C10" i="1"/>
  <c r="G107" i="1" l="1"/>
  <c r="C107" i="1"/>
  <c r="F107" i="1"/>
  <c r="H21" i="1"/>
  <c r="H20" i="1" s="1"/>
  <c r="G14" i="1"/>
  <c r="G21" i="1"/>
  <c r="G20" i="1" s="1"/>
  <c r="C14" i="1"/>
  <c r="H14" i="1"/>
  <c r="D14" i="1"/>
  <c r="F14" i="1"/>
  <c r="E14" i="1"/>
  <c r="G405" i="1" l="1"/>
  <c r="I137" i="1" l="1"/>
  <c r="J137" i="1"/>
  <c r="K137" i="1"/>
  <c r="D104" i="1"/>
  <c r="D103" i="1" s="1"/>
  <c r="E104" i="1"/>
  <c r="E103" i="1" s="1"/>
  <c r="F104" i="1"/>
  <c r="F103" i="1" s="1"/>
  <c r="G104" i="1"/>
  <c r="G103" i="1" s="1"/>
  <c r="H104" i="1"/>
  <c r="H103" i="1" s="1"/>
  <c r="C104" i="1"/>
  <c r="C103" i="1" s="1"/>
  <c r="K65" i="1"/>
  <c r="J65" i="1"/>
  <c r="I65" i="1"/>
  <c r="D410" i="1" l="1"/>
  <c r="E410" i="1"/>
  <c r="F410" i="1"/>
  <c r="G410" i="1"/>
  <c r="H410" i="1"/>
  <c r="C410" i="1"/>
  <c r="D403" i="1"/>
  <c r="E403" i="1"/>
  <c r="F403" i="1"/>
  <c r="G403" i="1"/>
  <c r="H403" i="1"/>
  <c r="C403" i="1"/>
  <c r="D401" i="1"/>
  <c r="E401" i="1"/>
  <c r="F401" i="1"/>
  <c r="G401" i="1"/>
  <c r="H401" i="1"/>
  <c r="C401" i="1"/>
  <c r="I384" i="1"/>
  <c r="J384" i="1"/>
  <c r="K384" i="1"/>
  <c r="D382" i="1"/>
  <c r="E382" i="1"/>
  <c r="F382" i="1"/>
  <c r="C382" i="1"/>
  <c r="D380" i="1"/>
  <c r="E380" i="1"/>
  <c r="F380" i="1"/>
  <c r="G380" i="1"/>
  <c r="H380" i="1"/>
  <c r="C380" i="1"/>
  <c r="D378" i="1"/>
  <c r="E378" i="1"/>
  <c r="F378" i="1"/>
  <c r="G378" i="1"/>
  <c r="H378" i="1"/>
  <c r="C378" i="1"/>
  <c r="D374" i="1"/>
  <c r="E374" i="1"/>
  <c r="F374" i="1"/>
  <c r="G374" i="1"/>
  <c r="H374" i="1"/>
  <c r="C374" i="1"/>
  <c r="I371" i="1"/>
  <c r="J371" i="1"/>
  <c r="K371" i="1"/>
  <c r="H383" i="1"/>
  <c r="H382" i="1" s="1"/>
  <c r="G383" i="1"/>
  <c r="G382" i="1" s="1"/>
  <c r="H376" i="1"/>
  <c r="G376" i="1"/>
  <c r="F376" i="1"/>
  <c r="E376" i="1"/>
  <c r="D376" i="1"/>
  <c r="C376" i="1"/>
  <c r="D356" i="1"/>
  <c r="D355" i="1" s="1"/>
  <c r="E356" i="1"/>
  <c r="E355" i="1" s="1"/>
  <c r="F356" i="1"/>
  <c r="F355" i="1" s="1"/>
  <c r="G356" i="1"/>
  <c r="G355" i="1" s="1"/>
  <c r="H356" i="1"/>
  <c r="H355" i="1" s="1"/>
  <c r="C356" i="1"/>
  <c r="C355" i="1" s="1"/>
  <c r="D353" i="1"/>
  <c r="D352" i="1" s="1"/>
  <c r="E353" i="1"/>
  <c r="E352" i="1" s="1"/>
  <c r="F353" i="1"/>
  <c r="F352" i="1" s="1"/>
  <c r="G353" i="1"/>
  <c r="G352" i="1" s="1"/>
  <c r="H353" i="1"/>
  <c r="H352" i="1" s="1"/>
  <c r="C353" i="1"/>
  <c r="C352" i="1" s="1"/>
  <c r="D347" i="1"/>
  <c r="D346" i="1" s="1"/>
  <c r="E347" i="1"/>
  <c r="E346" i="1" s="1"/>
  <c r="F347" i="1"/>
  <c r="F346" i="1" s="1"/>
  <c r="G347" i="1"/>
  <c r="G346" i="1" s="1"/>
  <c r="H347" i="1"/>
  <c r="H346" i="1" s="1"/>
  <c r="C347" i="1"/>
  <c r="C346" i="1" s="1"/>
  <c r="D168" i="1"/>
  <c r="E168" i="1"/>
  <c r="G168" i="1"/>
  <c r="H168" i="1"/>
  <c r="C168" i="1"/>
  <c r="D183" i="1"/>
  <c r="E183" i="1"/>
  <c r="F183" i="1"/>
  <c r="G183" i="1"/>
  <c r="H183" i="1"/>
  <c r="C183" i="1"/>
  <c r="D160" i="1"/>
  <c r="E160" i="1"/>
  <c r="F160" i="1"/>
  <c r="G160" i="1"/>
  <c r="H160" i="1"/>
  <c r="C160" i="1"/>
  <c r="H164" i="1"/>
  <c r="H163" i="1" s="1"/>
  <c r="G164" i="1"/>
  <c r="G163" i="1" s="1"/>
  <c r="F164" i="1"/>
  <c r="F163" i="1" s="1"/>
  <c r="E164" i="1"/>
  <c r="E163" i="1" s="1"/>
  <c r="D164" i="1"/>
  <c r="D163" i="1" s="1"/>
  <c r="C164" i="1"/>
  <c r="C163" i="1" s="1"/>
  <c r="D154" i="1"/>
  <c r="E154" i="1"/>
  <c r="F154" i="1"/>
  <c r="G154" i="1"/>
  <c r="H154" i="1"/>
  <c r="C154" i="1"/>
  <c r="D148" i="1"/>
  <c r="D147" i="1" s="1"/>
  <c r="E148" i="1"/>
  <c r="E147" i="1" s="1"/>
  <c r="F148" i="1"/>
  <c r="F147" i="1" s="1"/>
  <c r="G148" i="1"/>
  <c r="G147" i="1" s="1"/>
  <c r="H148" i="1"/>
  <c r="H147" i="1" s="1"/>
  <c r="C148" i="1"/>
  <c r="C147" i="1" s="1"/>
  <c r="D367" i="1" l="1"/>
  <c r="G367" i="1"/>
  <c r="F367" i="1"/>
  <c r="H367" i="1"/>
  <c r="C367" i="1"/>
  <c r="E367" i="1"/>
  <c r="G159" i="1"/>
  <c r="C159" i="1"/>
  <c r="E159" i="1"/>
  <c r="H159" i="1"/>
  <c r="D159" i="1"/>
  <c r="F168" i="1"/>
  <c r="F159" i="1" s="1"/>
  <c r="D186" i="1" l="1"/>
  <c r="E186" i="1"/>
  <c r="F186" i="1"/>
  <c r="G186" i="1"/>
  <c r="H186" i="1"/>
  <c r="C186" i="1"/>
  <c r="D246" i="1" l="1"/>
  <c r="D245" i="1" s="1"/>
  <c r="E246" i="1"/>
  <c r="E245" i="1" s="1"/>
  <c r="F246" i="1"/>
  <c r="F245" i="1" s="1"/>
  <c r="G246" i="1"/>
  <c r="G245" i="1" s="1"/>
  <c r="H246" i="1"/>
  <c r="H245" i="1" s="1"/>
  <c r="C246" i="1"/>
  <c r="C245" i="1" s="1"/>
  <c r="D191" i="1"/>
  <c r="E191" i="1"/>
  <c r="F191" i="1"/>
  <c r="G191" i="1"/>
  <c r="C191" i="1"/>
  <c r="H194" i="1"/>
  <c r="H191" i="1" s="1"/>
  <c r="D124" i="1"/>
  <c r="D123" i="1" s="1"/>
  <c r="E124" i="1"/>
  <c r="E123" i="1" s="1"/>
  <c r="F124" i="1"/>
  <c r="F123" i="1" s="1"/>
  <c r="G124" i="1"/>
  <c r="G123" i="1" s="1"/>
  <c r="H124" i="1"/>
  <c r="H123" i="1" s="1"/>
  <c r="C124" i="1"/>
  <c r="C123" i="1" s="1"/>
  <c r="D314" i="1" l="1"/>
  <c r="E314" i="1"/>
  <c r="F314" i="1"/>
  <c r="G314" i="1"/>
  <c r="H314" i="1"/>
  <c r="D333" i="1" l="1"/>
  <c r="D332" i="1" s="1"/>
  <c r="E333" i="1"/>
  <c r="E332" i="1" s="1"/>
  <c r="F333" i="1"/>
  <c r="F332" i="1" s="1"/>
  <c r="G333" i="1"/>
  <c r="G332" i="1" s="1"/>
  <c r="H333" i="1"/>
  <c r="H332" i="1" s="1"/>
  <c r="C333" i="1"/>
  <c r="C332" i="1" s="1"/>
  <c r="D221" i="1"/>
  <c r="D220" i="1" s="1"/>
  <c r="E221" i="1"/>
  <c r="E220" i="1" s="1"/>
  <c r="F221" i="1"/>
  <c r="F220" i="1" s="1"/>
  <c r="G221" i="1"/>
  <c r="G220" i="1" s="1"/>
  <c r="H221" i="1"/>
  <c r="H220" i="1" s="1"/>
  <c r="C221" i="1"/>
  <c r="C220" i="1" s="1"/>
  <c r="F133" i="1"/>
  <c r="G133" i="1"/>
  <c r="H133" i="1"/>
  <c r="E133" i="1"/>
  <c r="D87" i="1"/>
  <c r="D86" i="1" s="1"/>
  <c r="E87" i="1"/>
  <c r="E86" i="1" s="1"/>
  <c r="F87" i="1"/>
  <c r="F86" i="1" s="1"/>
  <c r="G87" i="1"/>
  <c r="G86" i="1" s="1"/>
  <c r="H87" i="1"/>
  <c r="H86" i="1" s="1"/>
  <c r="C87" i="1"/>
  <c r="C86" i="1" s="1"/>
  <c r="D244" i="1" l="1"/>
  <c r="E244" i="1"/>
  <c r="F244" i="1"/>
  <c r="G244" i="1"/>
  <c r="H244" i="1"/>
  <c r="C244" i="1"/>
  <c r="D362" i="1"/>
  <c r="E362" i="1"/>
  <c r="F362" i="1"/>
  <c r="G362" i="1"/>
  <c r="H362" i="1"/>
  <c r="D360" i="1"/>
  <c r="E360" i="1"/>
  <c r="F360" i="1"/>
  <c r="G360" i="1"/>
  <c r="H360" i="1"/>
  <c r="C362" i="1"/>
  <c r="C360" i="1"/>
  <c r="D349" i="1"/>
  <c r="D345" i="1" s="1"/>
  <c r="E349" i="1"/>
  <c r="E345" i="1" s="1"/>
  <c r="F349" i="1"/>
  <c r="F345" i="1" s="1"/>
  <c r="G349" i="1"/>
  <c r="G345" i="1" s="1"/>
  <c r="H349" i="1"/>
  <c r="H345" i="1" s="1"/>
  <c r="H341" i="1" s="1"/>
  <c r="D341" i="1"/>
  <c r="E341" i="1"/>
  <c r="C349" i="1"/>
  <c r="C345" i="1" s="1"/>
  <c r="H359" i="1" l="1"/>
  <c r="D359" i="1"/>
  <c r="C359" i="1"/>
  <c r="F359" i="1"/>
  <c r="G359" i="1"/>
  <c r="C341" i="1"/>
  <c r="F341" i="1"/>
  <c r="G341" i="1"/>
  <c r="E359" i="1"/>
  <c r="E242" i="1"/>
  <c r="C254" i="1"/>
  <c r="E254" i="1"/>
  <c r="F254" i="1"/>
  <c r="G254" i="1"/>
  <c r="H254" i="1"/>
  <c r="D254" i="1"/>
  <c r="H238" i="1" l="1"/>
  <c r="D238" i="1"/>
  <c r="E238" i="1"/>
  <c r="F238" i="1"/>
  <c r="G238" i="1"/>
  <c r="C238" i="1"/>
  <c r="D145" i="1" l="1"/>
  <c r="D144" i="1" s="1"/>
  <c r="E145" i="1"/>
  <c r="E144" i="1" s="1"/>
  <c r="F145" i="1"/>
  <c r="F144" i="1" s="1"/>
  <c r="G145" i="1"/>
  <c r="G144" i="1" s="1"/>
  <c r="H145" i="1"/>
  <c r="H144" i="1" s="1"/>
  <c r="C145" i="1"/>
  <c r="C144" i="1" s="1"/>
  <c r="D259" i="1" l="1"/>
  <c r="E259" i="1"/>
  <c r="F259" i="1"/>
  <c r="G259" i="1"/>
  <c r="H259" i="1"/>
  <c r="C259" i="1"/>
  <c r="D257" i="1"/>
  <c r="E257" i="1"/>
  <c r="F257" i="1"/>
  <c r="G257" i="1"/>
  <c r="H257" i="1"/>
  <c r="C257" i="1"/>
  <c r="H230" i="1" l="1"/>
  <c r="D313" i="1" l="1"/>
  <c r="D312" i="1" s="1"/>
  <c r="E313" i="1"/>
  <c r="E312" i="1" s="1"/>
  <c r="F313" i="1"/>
  <c r="F312" i="1" s="1"/>
  <c r="G313" i="1"/>
  <c r="G312" i="1" s="1"/>
  <c r="H313" i="1"/>
  <c r="H312" i="1" s="1"/>
  <c r="D338" i="1"/>
  <c r="D328" i="1" s="1"/>
  <c r="E338" i="1"/>
  <c r="E328" i="1" s="1"/>
  <c r="F338" i="1"/>
  <c r="F328" i="1" s="1"/>
  <c r="G338" i="1"/>
  <c r="H338" i="1"/>
  <c r="C338" i="1"/>
  <c r="C328" i="1" s="1"/>
  <c r="D330" i="1"/>
  <c r="E330" i="1"/>
  <c r="F330" i="1"/>
  <c r="G330" i="1"/>
  <c r="H330" i="1"/>
  <c r="C330" i="1"/>
  <c r="D326" i="1"/>
  <c r="D325" i="1" s="1"/>
  <c r="E326" i="1"/>
  <c r="E325" i="1" s="1"/>
  <c r="F326" i="1"/>
  <c r="F325" i="1" s="1"/>
  <c r="G326" i="1"/>
  <c r="G325" i="1" s="1"/>
  <c r="H326" i="1"/>
  <c r="H325" i="1" s="1"/>
  <c r="C326" i="1"/>
  <c r="C325" i="1" s="1"/>
  <c r="D322" i="1"/>
  <c r="E322" i="1"/>
  <c r="F322" i="1"/>
  <c r="G322" i="1"/>
  <c r="H322" i="1"/>
  <c r="C322" i="1"/>
  <c r="D320" i="1"/>
  <c r="E320" i="1"/>
  <c r="F320" i="1"/>
  <c r="G320" i="1"/>
  <c r="H320" i="1"/>
  <c r="C320" i="1"/>
  <c r="D318" i="1"/>
  <c r="E318" i="1"/>
  <c r="F318" i="1"/>
  <c r="G318" i="1"/>
  <c r="H318" i="1"/>
  <c r="C318" i="1"/>
  <c r="D303" i="1"/>
  <c r="E303" i="1"/>
  <c r="F303" i="1"/>
  <c r="G303" i="1"/>
  <c r="H303" i="1"/>
  <c r="C303" i="1"/>
  <c r="D296" i="1"/>
  <c r="E296" i="1"/>
  <c r="F296" i="1"/>
  <c r="G296" i="1"/>
  <c r="D292" i="1"/>
  <c r="D291" i="1" s="1"/>
  <c r="D280" i="1" s="1"/>
  <c r="E292" i="1"/>
  <c r="E291" i="1" s="1"/>
  <c r="E280" i="1" s="1"/>
  <c r="F292" i="1"/>
  <c r="F291" i="1" s="1"/>
  <c r="F280" i="1" s="1"/>
  <c r="G292" i="1"/>
  <c r="G291" i="1" s="1"/>
  <c r="G280" i="1" s="1"/>
  <c r="H292" i="1"/>
  <c r="H291" i="1" s="1"/>
  <c r="H280" i="1" s="1"/>
  <c r="C292" i="1"/>
  <c r="C291" i="1" s="1"/>
  <c r="C280" i="1" s="1"/>
  <c r="I265" i="1"/>
  <c r="J265" i="1"/>
  <c r="K265" i="1"/>
  <c r="D266" i="1"/>
  <c r="D265" i="1" s="1"/>
  <c r="E266" i="1"/>
  <c r="E265" i="1" s="1"/>
  <c r="F266" i="1"/>
  <c r="F265" i="1" s="1"/>
  <c r="G266" i="1"/>
  <c r="G265" i="1" s="1"/>
  <c r="H266" i="1"/>
  <c r="H265" i="1" s="1"/>
  <c r="C266" i="1"/>
  <c r="C265" i="1" s="1"/>
  <c r="D252" i="1"/>
  <c r="E252" i="1"/>
  <c r="F252" i="1"/>
  <c r="G252" i="1"/>
  <c r="H252" i="1"/>
  <c r="I252" i="1"/>
  <c r="J252" i="1"/>
  <c r="K252" i="1"/>
  <c r="C252" i="1"/>
  <c r="I248" i="1"/>
  <c r="J248" i="1"/>
  <c r="K248" i="1"/>
  <c r="C261" i="1"/>
  <c r="D236" i="1"/>
  <c r="E236" i="1"/>
  <c r="F236" i="1"/>
  <c r="G236" i="1"/>
  <c r="H236" i="1"/>
  <c r="I236" i="1"/>
  <c r="J236" i="1"/>
  <c r="K236" i="1"/>
  <c r="C236" i="1"/>
  <c r="D233" i="1"/>
  <c r="E233" i="1"/>
  <c r="F233" i="1"/>
  <c r="G233" i="1"/>
  <c r="H233" i="1"/>
  <c r="C233" i="1"/>
  <c r="D224" i="1"/>
  <c r="F224" i="1"/>
  <c r="G224" i="1"/>
  <c r="H224" i="1"/>
  <c r="C224" i="1"/>
  <c r="D218" i="1"/>
  <c r="D217" i="1" s="1"/>
  <c r="E218" i="1"/>
  <c r="E217" i="1" s="1"/>
  <c r="F218" i="1"/>
  <c r="F217" i="1" s="1"/>
  <c r="G218" i="1"/>
  <c r="G217" i="1" s="1"/>
  <c r="H218" i="1"/>
  <c r="H217" i="1" s="1"/>
  <c r="C218" i="1"/>
  <c r="C217" i="1" s="1"/>
  <c r="D211" i="1"/>
  <c r="F211" i="1"/>
  <c r="G211" i="1"/>
  <c r="H211" i="1"/>
  <c r="C211" i="1"/>
  <c r="D200" i="1"/>
  <c r="F200" i="1"/>
  <c r="F199" i="1" s="1"/>
  <c r="F198" i="1" s="1"/>
  <c r="G200" i="1"/>
  <c r="G199" i="1" s="1"/>
  <c r="G198" i="1" s="1"/>
  <c r="H200" i="1"/>
  <c r="H199" i="1" s="1"/>
  <c r="H198" i="1" s="1"/>
  <c r="I200" i="1"/>
  <c r="J200" i="1"/>
  <c r="K200" i="1"/>
  <c r="C200" i="1"/>
  <c r="C199" i="1" s="1"/>
  <c r="C198" i="1" s="1"/>
  <c r="D199" i="1"/>
  <c r="D198" i="1" s="1"/>
  <c r="D188" i="1"/>
  <c r="D180" i="1" s="1"/>
  <c r="E188" i="1"/>
  <c r="E180" i="1" s="1"/>
  <c r="F188" i="1"/>
  <c r="F180" i="1" s="1"/>
  <c r="G188" i="1"/>
  <c r="G180" i="1" s="1"/>
  <c r="H188" i="1"/>
  <c r="H180" i="1" s="1"/>
  <c r="C188" i="1"/>
  <c r="C180" i="1" s="1"/>
  <c r="D173" i="1"/>
  <c r="E173" i="1"/>
  <c r="F173" i="1"/>
  <c r="G173" i="1"/>
  <c r="H173" i="1"/>
  <c r="C173" i="1"/>
  <c r="D141" i="1"/>
  <c r="D140" i="1" s="1"/>
  <c r="D139" i="1" s="1"/>
  <c r="E141" i="1"/>
  <c r="E140" i="1" s="1"/>
  <c r="E139" i="1" s="1"/>
  <c r="F141" i="1"/>
  <c r="F140" i="1" s="1"/>
  <c r="F139" i="1" s="1"/>
  <c r="G141" i="1"/>
  <c r="G140" i="1" s="1"/>
  <c r="G139" i="1" s="1"/>
  <c r="H141" i="1"/>
  <c r="H140" i="1" s="1"/>
  <c r="H139" i="1" s="1"/>
  <c r="C141" i="1"/>
  <c r="C140" i="1" s="1"/>
  <c r="C139" i="1" s="1"/>
  <c r="I141" i="1"/>
  <c r="J141" i="1"/>
  <c r="K141" i="1"/>
  <c r="D136" i="1"/>
  <c r="E136" i="1"/>
  <c r="F136" i="1"/>
  <c r="G136" i="1"/>
  <c r="H136" i="1"/>
  <c r="C136" i="1"/>
  <c r="D91" i="1"/>
  <c r="F91" i="1"/>
  <c r="C91" i="1"/>
  <c r="I42" i="1"/>
  <c r="J42" i="1"/>
  <c r="K42" i="1"/>
  <c r="D78" i="1"/>
  <c r="E78" i="1"/>
  <c r="F78" i="1"/>
  <c r="G78" i="1"/>
  <c r="H78" i="1"/>
  <c r="C78" i="1"/>
  <c r="D70" i="1"/>
  <c r="E70" i="1"/>
  <c r="F70" i="1"/>
  <c r="G70" i="1"/>
  <c r="H70" i="1"/>
  <c r="C70" i="1"/>
  <c r="D61" i="1"/>
  <c r="E61" i="1"/>
  <c r="F61" i="1"/>
  <c r="G61" i="1"/>
  <c r="H61" i="1"/>
  <c r="C61" i="1"/>
  <c r="C210" i="1" l="1"/>
  <c r="C202" i="1" s="1"/>
  <c r="D210" i="1"/>
  <c r="D202" i="1" s="1"/>
  <c r="H210" i="1"/>
  <c r="H202" i="1" s="1"/>
  <c r="G210" i="1"/>
  <c r="G202" i="1" s="1"/>
  <c r="F210" i="1"/>
  <c r="F202" i="1" s="1"/>
  <c r="C213" i="1"/>
  <c r="H172" i="1"/>
  <c r="D172" i="1"/>
  <c r="G172" i="1"/>
  <c r="F172" i="1"/>
  <c r="C172" i="1"/>
  <c r="E172" i="1"/>
  <c r="F213" i="1"/>
  <c r="H213" i="1"/>
  <c r="G213" i="1"/>
  <c r="D213" i="1"/>
  <c r="H317" i="1"/>
  <c r="H316" i="1" s="1"/>
  <c r="D317" i="1"/>
  <c r="D316" i="1" s="1"/>
  <c r="F317" i="1"/>
  <c r="F316" i="1" s="1"/>
  <c r="G317" i="1"/>
  <c r="G316" i="1" s="1"/>
  <c r="C317" i="1"/>
  <c r="C316" i="1" s="1"/>
  <c r="E317" i="1"/>
  <c r="E316" i="1" s="1"/>
  <c r="D116" i="1"/>
  <c r="F116" i="1"/>
  <c r="C116" i="1"/>
  <c r="E116" i="1"/>
  <c r="I62" i="1"/>
  <c r="J62" i="1"/>
  <c r="K62" i="1"/>
  <c r="D12" i="1"/>
  <c r="D9" i="1" s="1"/>
  <c r="E12" i="1"/>
  <c r="E9" i="1" s="1"/>
  <c r="F12" i="1"/>
  <c r="F9" i="1" s="1"/>
  <c r="G12" i="1"/>
  <c r="G9" i="1" s="1"/>
  <c r="H12" i="1"/>
  <c r="H9" i="1" s="1"/>
  <c r="C12" i="1"/>
  <c r="C9" i="1" s="1"/>
  <c r="K326" i="1" l="1"/>
  <c r="J326" i="1"/>
  <c r="I326" i="1"/>
  <c r="E224" i="1"/>
  <c r="E213" i="1" s="1"/>
  <c r="H242" i="1" l="1"/>
  <c r="H241" i="1" s="1"/>
  <c r="G242" i="1"/>
  <c r="G241" i="1" s="1"/>
  <c r="F242" i="1"/>
  <c r="F241" i="1" s="1"/>
  <c r="E241" i="1"/>
  <c r="D242" i="1"/>
  <c r="D241" i="1" s="1"/>
  <c r="D228" i="1" s="1"/>
  <c r="C242" i="1"/>
  <c r="C241" i="1" s="1"/>
  <c r="C228" i="1" s="1"/>
  <c r="E211" i="1"/>
  <c r="E210" i="1" s="1"/>
  <c r="E200" i="1"/>
  <c r="E199" i="1" s="1"/>
  <c r="E198" i="1" s="1"/>
  <c r="K172" i="1"/>
  <c r="J172" i="1"/>
  <c r="I172" i="1"/>
  <c r="H132" i="1"/>
  <c r="G132" i="1"/>
  <c r="F132" i="1"/>
  <c r="E132" i="1"/>
  <c r="D133" i="1"/>
  <c r="D132" i="1" s="1"/>
  <c r="C133" i="1"/>
  <c r="C132" i="1" s="1"/>
  <c r="E202" i="1" l="1"/>
  <c r="D122" i="1"/>
  <c r="H122" i="1"/>
  <c r="E122" i="1"/>
  <c r="F122" i="1"/>
  <c r="C122" i="1"/>
  <c r="G122" i="1"/>
  <c r="H261" i="1"/>
  <c r="G261" i="1"/>
  <c r="F261" i="1"/>
  <c r="E261" i="1"/>
  <c r="D261" i="1"/>
  <c r="H263" i="1"/>
  <c r="H262" i="1" s="1"/>
  <c r="G263" i="1"/>
  <c r="G262" i="1" s="1"/>
  <c r="F263" i="1"/>
  <c r="F262" i="1" s="1"/>
  <c r="E263" i="1"/>
  <c r="E262" i="1" s="1"/>
  <c r="D263" i="1"/>
  <c r="D262" i="1" s="1"/>
  <c r="C263" i="1"/>
  <c r="C262" i="1" s="1"/>
  <c r="H250" i="1"/>
  <c r="H249" i="1" s="1"/>
  <c r="G250" i="1"/>
  <c r="G249" i="1" s="1"/>
  <c r="F250" i="1"/>
  <c r="E250" i="1"/>
  <c r="D250" i="1"/>
  <c r="C250" i="1"/>
  <c r="K203" i="1"/>
  <c r="K202" i="1" s="1"/>
  <c r="J203" i="1"/>
  <c r="J202" i="1" s="1"/>
  <c r="I203" i="1"/>
  <c r="I202" i="1" s="1"/>
  <c r="H152" i="1"/>
  <c r="H151" i="1" s="1"/>
  <c r="H143" i="1" s="1"/>
  <c r="G152" i="1"/>
  <c r="G151" i="1" s="1"/>
  <c r="G143" i="1" s="1"/>
  <c r="F152" i="1"/>
  <c r="F151" i="1" s="1"/>
  <c r="F143" i="1" s="1"/>
  <c r="E152" i="1"/>
  <c r="E151" i="1" s="1"/>
  <c r="E143" i="1" s="1"/>
  <c r="D152" i="1"/>
  <c r="D151" i="1" s="1"/>
  <c r="D143" i="1" s="1"/>
  <c r="C152" i="1"/>
  <c r="C151" i="1" s="1"/>
  <c r="C143" i="1" s="1"/>
  <c r="G116" i="1"/>
  <c r="K114" i="1"/>
  <c r="J114" i="1"/>
  <c r="I114" i="1"/>
  <c r="K91" i="1"/>
  <c r="J91" i="1"/>
  <c r="I91" i="1"/>
  <c r="E43" i="1"/>
  <c r="E42" i="1" s="1"/>
  <c r="H43" i="1"/>
  <c r="H42" i="1" s="1"/>
  <c r="G43" i="1"/>
  <c r="G42" i="1" s="1"/>
  <c r="F43" i="1"/>
  <c r="F42" i="1" s="1"/>
  <c r="D43" i="1"/>
  <c r="D42" i="1" s="1"/>
  <c r="C43" i="1"/>
  <c r="C42" i="1" s="1"/>
  <c r="E249" i="1" l="1"/>
  <c r="E248" i="1" s="1"/>
  <c r="F249" i="1"/>
  <c r="F248" i="1" s="1"/>
  <c r="C249" i="1"/>
  <c r="C248" i="1" s="1"/>
  <c r="D249" i="1"/>
  <c r="D248" i="1" s="1"/>
  <c r="E91" i="1"/>
  <c r="H116" i="1"/>
  <c r="G91" i="1"/>
  <c r="H91" i="1"/>
  <c r="F90" i="1"/>
  <c r="D90" i="1"/>
  <c r="C90" i="1"/>
  <c r="D8" i="1"/>
  <c r="F8" i="1"/>
  <c r="C20" i="1" l="1"/>
  <c r="C8" i="1" s="1"/>
  <c r="E90" i="1"/>
  <c r="H90" i="1"/>
  <c r="G90" i="1"/>
  <c r="H329" i="1"/>
  <c r="H328" i="1" s="1"/>
  <c r="G329" i="1"/>
  <c r="G328" i="1" s="1"/>
  <c r="H256" i="1"/>
  <c r="H248" i="1" s="1"/>
  <c r="G256" i="1"/>
  <c r="G248" i="1" s="1"/>
  <c r="D295" i="1"/>
  <c r="E295" i="1"/>
  <c r="F295" i="1"/>
  <c r="G295" i="1"/>
  <c r="C307" i="1"/>
  <c r="C306" i="1" s="1"/>
  <c r="D307" i="1"/>
  <c r="D306" i="1" s="1"/>
  <c r="E307" i="1"/>
  <c r="E306" i="1" s="1"/>
  <c r="F307" i="1"/>
  <c r="F306" i="1" s="1"/>
  <c r="G307" i="1"/>
  <c r="G306" i="1" s="1"/>
  <c r="H307" i="1"/>
  <c r="H306" i="1" s="1"/>
  <c r="I307" i="1"/>
  <c r="J307" i="1"/>
  <c r="K307" i="1"/>
  <c r="E8" i="1" l="1"/>
  <c r="G8" i="1"/>
  <c r="H8" i="1"/>
  <c r="G294" i="1"/>
  <c r="F294" i="1"/>
  <c r="H296" i="1"/>
  <c r="H295" i="1" s="1"/>
  <c r="H294" i="1" s="1"/>
  <c r="E294" i="1"/>
  <c r="C296" i="1"/>
  <c r="C295" i="1" s="1"/>
  <c r="C294" i="1" s="1"/>
  <c r="D294" i="1"/>
  <c r="D412" i="1" s="1"/>
  <c r="D230" i="1" l="1"/>
  <c r="E230" i="1"/>
  <c r="F230" i="1"/>
  <c r="G230" i="1"/>
  <c r="G229" i="1" s="1"/>
  <c r="G228" i="1" s="1"/>
  <c r="G412" i="1" s="1"/>
  <c r="H229" i="1"/>
  <c r="H228" i="1" s="1"/>
  <c r="H412" i="1" s="1"/>
  <c r="C230" i="1"/>
  <c r="E229" i="1" l="1"/>
  <c r="E228" i="1" s="1"/>
  <c r="E412" i="1" s="1"/>
  <c r="F229" i="1"/>
  <c r="F228" i="1" s="1"/>
  <c r="F412" i="1" s="1"/>
  <c r="C314" i="1" l="1"/>
  <c r="C313" i="1" s="1"/>
  <c r="C312" i="1" s="1"/>
  <c r="C412" i="1" s="1"/>
</calcChain>
</file>

<file path=xl/sharedStrings.xml><?xml version="1.0" encoding="utf-8"?>
<sst xmlns="http://schemas.openxmlformats.org/spreadsheetml/2006/main" count="622" uniqueCount="493">
  <si>
    <t xml:space="preserve">Пояснения </t>
  </si>
  <si>
    <t>к пояснительной записке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</si>
  <si>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</si>
  <si>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</si>
  <si>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</si>
  <si>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</si>
  <si>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>наименование</t>
  </si>
  <si>
    <t xml:space="preserve"> Государственная программа "Развитие здравоохранения в Ярославской области"</t>
  </si>
  <si>
    <t>01 1</t>
  </si>
  <si>
    <t>Областная целевая программа "Развитие материально-технической базы учреждений здравоохранения Ярославской области"</t>
  </si>
  <si>
    <t>01 2</t>
  </si>
  <si>
    <t>Региональная целевая программа "Улучшение кадрового обеспечения государственных учреждений здравоохранения Ярославской области"</t>
  </si>
  <si>
    <t>01 0</t>
  </si>
  <si>
    <t>902 Департамент культуры ЯО</t>
  </si>
  <si>
    <t>01 3</t>
  </si>
  <si>
    <t xml:space="preserve">Федеральные </t>
  </si>
  <si>
    <t>Остатки федеральных средств</t>
  </si>
  <si>
    <t>Перераспределение ассигнований</t>
  </si>
  <si>
    <t>Увеличение (+) областные средства</t>
  </si>
  <si>
    <t>Уменьшение (-) областные средства</t>
  </si>
  <si>
    <t>в рублях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</si>
  <si>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</si>
  <si>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</si>
  <si>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</si>
  <si>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</si>
  <si>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905 Департамент агропромышленного комплекса</t>
  </si>
  <si>
    <t>Субсидия на госзадание</t>
  </si>
  <si>
    <t>25.7</t>
  </si>
  <si>
    <t>Ведомственная целевая программа департамента ветеринарии Ярославской области</t>
  </si>
  <si>
    <t>951 Департамент ветеринарии</t>
  </si>
  <si>
    <t>25.8</t>
  </si>
  <si>
    <t>Областная целевая программа "Устойчивое развитие сельских территорий Ярославской области"</t>
  </si>
  <si>
    <t>905 Департамент агропромышленного комплекса, в том числе:</t>
  </si>
  <si>
    <t>29.0</t>
  </si>
  <si>
    <t xml:space="preserve"> Государственная программа "Развитие лесного хозяйства в Ярославской области"</t>
  </si>
  <si>
    <t>29.1</t>
  </si>
  <si>
    <t>Ведомственная целевая программа департамента лесного хозяйства Ярославской области</t>
  </si>
  <si>
    <t>936 Департамент лесного хозяйства, в том числе:</t>
  </si>
  <si>
    <t>Субсидия на иные цели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</si>
  <si>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</si>
  <si>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</si>
  <si>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</si>
  <si>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</si>
  <si>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Межбюджет</t>
  </si>
  <si>
    <t>950 Агентство по туризму ЯО</t>
  </si>
  <si>
    <t>14 0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</si>
  <si>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</si>
  <si>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</si>
  <si>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</si>
  <si>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911 Департамент имущественных и земельных отношений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</si>
  <si>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</si>
  <si>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</si>
  <si>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15 1</t>
  </si>
  <si>
    <t>Областная целевая программа "Стимулирование инвестиционной деятельности в Ярославской области"</t>
  </si>
  <si>
    <t>943 Департамент инвестиционной политики, в том числе:</t>
  </si>
  <si>
    <t>15 3</t>
  </si>
  <si>
    <t>Областная целевая программа развития субъектов малого и среднего предпринимательства Ярославской области на 2013-2015 годы</t>
  </si>
  <si>
    <t>15 5</t>
  </si>
  <si>
    <t>Обеспечение деятельности подведомственных учреждений, направленной на поддержку субъектов малого и среднего предпринимательства на ранней стадии их деятельности</t>
  </si>
  <si>
    <t>Оказание гос.услуг (выполнение работ)</t>
  </si>
  <si>
    <t>15 6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</si>
  <si>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</si>
  <si>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</si>
  <si>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</si>
  <si>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36.2</t>
  </si>
  <si>
    <t>Уменьшение ассигнований, зарезервированных на обеспечение указов Президента РФ и распоряжений Правительства РФ</t>
  </si>
  <si>
    <t>04.0</t>
  </si>
  <si>
    <t>Государственная программа "Доступная среда в Ярославской области"</t>
  </si>
  <si>
    <t>04.1</t>
  </si>
  <si>
    <t>Иные бюджетные ассигнования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</si>
  <si>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</si>
  <si>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</si>
  <si>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</si>
  <si>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</si>
  <si>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</si>
  <si>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08.00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</si>
  <si>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</si>
  <si>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08.1</t>
  </si>
  <si>
    <t>Областная целевая программа "Безопасный регион"</t>
  </si>
  <si>
    <t>948 Департамент региональной безопасности ЯО</t>
  </si>
  <si>
    <t>Расчеты с поставшиками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</si>
  <si>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</si>
  <si>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</si>
  <si>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</si>
  <si>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</si>
  <si>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</si>
  <si>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</si>
  <si>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22 0</t>
  </si>
  <si>
    <t>22 1</t>
  </si>
  <si>
    <t xml:space="preserve">Региональная программа "Государственная поддержка социально ориентированных некоммерческих организаций в Ярославской области" </t>
  </si>
  <si>
    <t>Расчеты с постащиками</t>
  </si>
  <si>
    <t>Расчеты с поставщиками, подрядчиками</t>
  </si>
  <si>
    <t>Государственная программа "Информационное общество в Ярославской области"</t>
  </si>
  <si>
    <t xml:space="preserve"> 908 Департамент жилищно-коммунального комплекса Ярославской области</t>
  </si>
  <si>
    <t xml:space="preserve">Областная целевая программа "Гармонизация межнациональных отношений в Ярославской области" </t>
  </si>
  <si>
    <t xml:space="preserve">946 Департамент общественных связей </t>
  </si>
  <si>
    <t>23 3</t>
  </si>
  <si>
    <t xml:space="preserve">Ведомственная целевая программа департамента информатизации и связи ЯО </t>
  </si>
  <si>
    <t>23 5</t>
  </si>
  <si>
    <t>30 0</t>
  </si>
  <si>
    <t>Государственная программа "Энергоэффективность и развитие энергетики в Ярославской области"</t>
  </si>
  <si>
    <t xml:space="preserve">30 1 </t>
  </si>
  <si>
    <t>Региональная программа "Энергосбережение и повышение энергоэффективности в Ярославской области"</t>
  </si>
  <si>
    <t>36 1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</si>
  <si>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</si>
  <si>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</si>
  <si>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</si>
  <si>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</si>
  <si>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</si>
  <si>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50 0</t>
  </si>
  <si>
    <t>Непрограммные расходы</t>
  </si>
  <si>
    <t>916 Департамент знергетики и регулирования тарифов ЯО</t>
  </si>
  <si>
    <t>917 Избирательная комиссия  ЯО</t>
  </si>
  <si>
    <t>924 Департамент строительства ЯО</t>
  </si>
  <si>
    <t>956 Агентство по государственным услугам ЯО</t>
  </si>
  <si>
    <t>Итого</t>
  </si>
  <si>
    <t xml:space="preserve">Социальные выплаты гражданам </t>
  </si>
  <si>
    <t>Ведомственная целевая программа департамента здравоохранения и фармации Ярославской области</t>
  </si>
  <si>
    <t>901 Департамент здравоохранения ЯО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</si>
  <si>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</si>
  <si>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</si>
  <si>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</si>
  <si>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</si>
  <si>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</si>
  <si>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Расчеты с поставщиками</t>
  </si>
  <si>
    <t>Субсидии некоммерческим организациям</t>
  </si>
  <si>
    <t>02 5</t>
  </si>
  <si>
    <t>Ведомственная целевая программа "Реализация государственной молодежной политики"</t>
  </si>
  <si>
    <t>952 Агентство по делам молодежи ЯО</t>
  </si>
  <si>
    <t>ОЦП "Патриотическое воспитание и допризывная подготовка граждан РФ, проживающих на территории ЯО"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</si>
  <si>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</si>
  <si>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</si>
  <si>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</si>
  <si>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</si>
  <si>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</si>
  <si>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</si>
  <si>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</si>
  <si>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03 3</t>
  </si>
  <si>
    <t>Областная целевая программа "Семья и дети Ярославии"</t>
  </si>
  <si>
    <t>909 Департамент труда и социальной поддержки населения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</si>
  <si>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</si>
  <si>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</si>
  <si>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</si>
  <si>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</si>
  <si>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13 1</t>
  </si>
  <si>
    <t>Ведомственная целевая программа "Физическая культура и спорт в Ярославской области"</t>
  </si>
  <si>
    <t>923 Агентство по физической культуре и спорту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</si>
  <si>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</si>
  <si>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</si>
  <si>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</si>
  <si>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23 1</t>
  </si>
  <si>
    <t xml:space="preserve">Областная целевая программа "Развитие информатизации Ярославской области" 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</si>
  <si>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</si>
  <si>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</si>
  <si>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</si>
  <si>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</si>
  <si>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02.4</t>
  </si>
  <si>
    <t>05 0</t>
  </si>
  <si>
    <t>Государственная программа "Обеспечение доступным и комфортным жильем населения Ярославской области"</t>
  </si>
  <si>
    <t>05 2</t>
  </si>
  <si>
    <t>Региональная адресная программа по переселению граждан из аварийного жилищного фонда Ярославской области</t>
  </si>
  <si>
    <t>05 3</t>
  </si>
  <si>
    <t>Ведомственная программа департамента строительства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</si>
  <si>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</si>
  <si>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</si>
  <si>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</si>
  <si>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</si>
  <si>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938 Департамент охраны окружающей среды и природопользования ЯО, в том числе:</t>
  </si>
  <si>
    <t>14 2</t>
  </si>
  <si>
    <t>РП "Развитие водоснабжения, водоотведения и очистки сточных вод Ярославской области"</t>
  </si>
  <si>
    <t>908 Департамент жилищно-коммунального комплекса ЯО, в том числе:</t>
  </si>
  <si>
    <t>ОЦП "Комплексный инвестиционный план модернизации городского поселения Ростов" на 2010-2015 годы</t>
  </si>
  <si>
    <t>Субсидия на реализацию мероприятий по строительству объектов коммунальной инфраструктуры</t>
  </si>
  <si>
    <t>05 1</t>
  </si>
  <si>
    <t>924 Департамент строительства Ярославской области</t>
  </si>
  <si>
    <t>14 4</t>
  </si>
  <si>
    <t>Ведомственная целевая программа департамента жилищно-коммунального комплекса Ярославской области</t>
  </si>
  <si>
    <t>943 Департамен инвестиционной политики ЯО</t>
  </si>
  <si>
    <t>24 0</t>
  </si>
  <si>
    <t>Государственная программа "Развитие дорожного хозяйства и транспорта в Ярославской области"</t>
  </si>
  <si>
    <t>24 3</t>
  </si>
  <si>
    <t>Ведомственная целевая программа агентства транспорта Ярославской области</t>
  </si>
  <si>
    <t>953 Агентство транспорта ЯО</t>
  </si>
  <si>
    <t>30 2</t>
  </si>
  <si>
    <t>Ведомственная целевая программа департамента энергетики и регулирования тарифов Ярославской области</t>
  </si>
  <si>
    <t>02 6</t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</si>
  <si>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</si>
  <si>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</si>
  <si>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 xml:space="preserve">Целевая программа "Доступная среда" </t>
  </si>
  <si>
    <t>946 Департамент общественных связей ЯО</t>
  </si>
  <si>
    <t>943 Департамент инвестиционной политики</t>
  </si>
  <si>
    <t>916 Департамент энергетики и регулирования тарифов Ярославской области</t>
  </si>
  <si>
    <t>15.7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</si>
  <si>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</si>
  <si>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</si>
  <si>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16.1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</si>
  <si>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</si>
  <si>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</si>
  <si>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</si>
  <si>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</si>
  <si>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37.0</t>
  </si>
  <si>
    <t>Государственная программа "Развитие системы государственного управления на территории Ярославской области"</t>
  </si>
  <si>
    <t>Областная целевая программа "Развитие государственной гражданской службы в Ярославской области"</t>
  </si>
  <si>
    <t>38.0</t>
  </si>
  <si>
    <t>38.1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</si>
  <si>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</si>
  <si>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</si>
  <si>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</si>
  <si>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</si>
  <si>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</si>
  <si>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</si>
  <si>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</si>
  <si>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</t>
  </si>
  <si>
    <r>
      <t xml:space="preserve">Информация по внесению изменений </t>
    </r>
    <r>
      <rPr>
        <b/>
        <sz val="14"/>
        <rFont val="Arial Cyr"/>
        <charset val="204"/>
      </rPr>
      <t xml:space="preserve">в Закон ЯО "Об областном бюджете на 2015 год и на плановый период 2016 и 2017 годов" </t>
    </r>
  </si>
  <si>
    <t>02 9</t>
  </si>
  <si>
    <t>Строительство и реконструкция зданий образовательных организаций</t>
  </si>
  <si>
    <t>14 3</t>
  </si>
  <si>
    <t>Региональная программа капитального ремонта общего имущества в многоквартирных домах Ярославской области на 2014-2043 годы</t>
  </si>
  <si>
    <t>Уменьшение ассигнований в сумме 117 млн.руб. по РП капитального ремонта общего имущества в многоквартирных домах Ярославской области на 2014-2043 годы с  переносом указанной суммы на 2017 год</t>
  </si>
  <si>
    <t>Субсидии на поддержку сельскохозяйственного производства</t>
  </si>
  <si>
    <t xml:space="preserve">Увеличение ассигнований за счет средств федерального бюджета на поддержку сельскохозяйственного производства. </t>
  </si>
  <si>
    <t>Субвенция на реализацию полномочий в части организации и содержания скотомогильников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</si>
  <si>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</si>
  <si>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Перераспределение ассигнований с ТРК "Золотое кольцо" на ТРК "Ярославское взморье"</t>
  </si>
  <si>
    <t>Бюджетные инвестиции</t>
  </si>
  <si>
    <t>Перераспределение ассигнований между видами расходов бюджетной классификации</t>
  </si>
  <si>
    <t xml:space="preserve">Обеспечение деятельности подведомственных учреждений </t>
  </si>
  <si>
    <t>Областная целевая программа "Развитие сети автомобильных дорог Ярославской области"</t>
  </si>
  <si>
    <t>24 2</t>
  </si>
  <si>
    <t>927 Департамент дорожного хозяйства ЯО</t>
  </si>
  <si>
    <t>Перераспределение средств субсидии на осуществление бюджетных инвестиций между муниципальными районами</t>
  </si>
  <si>
    <t>Сокращение расходов дорожного фонда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</si>
  <si>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</si>
  <si>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927 Департамент дорожного хозяйства</t>
  </si>
  <si>
    <t>941 Департамент промышленной политики</t>
  </si>
  <si>
    <t>08.2</t>
  </si>
  <si>
    <t>Областная целевая программа "Повышение безопасности дорожного движения в ЯО"</t>
  </si>
  <si>
    <t>08.4</t>
  </si>
  <si>
    <t>Ведомственная целевая программа "Обеспечение функционирования государственного казенного учреждения ЯО Безопасный регион"</t>
  </si>
  <si>
    <t>Перераспределение ассигнований с ОЦП "Повышение безопасности дорожного движения в ЯО" в связи с необходимостью приведения в соответствие расходов по обеспечению деятельности учреждения</t>
  </si>
  <si>
    <t>Перераспределение ассигнований на ВЦП "Реализация государственной политики в области гражданской защиты и пожарной безопасности" для оплаты кредиторской задолженности</t>
  </si>
  <si>
    <t>10.2</t>
  </si>
  <si>
    <t>Областная целевая программа "Обеспечение безопасности граждан на водных объектах"</t>
  </si>
  <si>
    <t>Перераспределение ассигнований  между муниципальными районами в связи с уточнением расходов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</si>
  <si>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</si>
  <si>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10.5</t>
  </si>
  <si>
    <t>Областная целевая программа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</t>
  </si>
  <si>
    <t>Субсидия автономным учреждениям</t>
  </si>
  <si>
    <t>Субсидия бюджетным учреждениям</t>
  </si>
  <si>
    <t>Перераспределение ассигнований с департамента строительства с РП "Стимулирование развития жилищного строительства на территории ЯО"  на выполнение мероприятий в сфере градостроительной деятельности</t>
  </si>
  <si>
    <t>920 Правительство области</t>
  </si>
  <si>
    <t>38.3</t>
  </si>
  <si>
    <t>Организация оказания бесплатной юридической помощи</t>
  </si>
  <si>
    <t>920 Правительсво области</t>
  </si>
  <si>
    <t>Перераспределение ассигнований на смету Правительства области в связи  с выплатами работникам среднемесячного заработка на период трудоустройства</t>
  </si>
  <si>
    <t>38.4</t>
  </si>
  <si>
    <t>Мероприятия по организационному развитию</t>
  </si>
  <si>
    <t>905 Департамент агропромышленного комплекса и потребительского рынка ЯО</t>
  </si>
  <si>
    <t>Социальное обеспечение</t>
  </si>
  <si>
    <t>931Департамент государственного жилищного надзора ЯО</t>
  </si>
  <si>
    <t>Субвенция местным бюджетам области на осуществление полномочий по первичному воинскому учету на территориях, где отсутствуют военные комиссариаты</t>
  </si>
  <si>
    <t>Расходы по выплатам персоналу и расходы с поставщиками</t>
  </si>
  <si>
    <t>Расходы по выплатам персоналу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</si>
  <si>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</si>
  <si>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</t>
  </si>
  <si>
    <t>Субсидия на реализацию задачи "Государственная поддержка граждан, проживающих на территории Ярославской области, в сфере ипотечного жилищного кредитования"</t>
  </si>
  <si>
    <t xml:space="preserve"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 </t>
  </si>
  <si>
    <t xml:space="preserve">Субсидия на реализацию мероприятий по строительству и реконструкции объектов теплоснабжения и газификации </t>
  </si>
  <si>
    <t>Субсидия на реализацию мероприятий по строительству и реконструкции объектов водоснабжения и водоотведения</t>
  </si>
  <si>
    <t>Расходы на выплату персоналу, расчеты с поставщиками</t>
  </si>
  <si>
    <t>Перераспределение ассигнований в части уточнения расходов подведомственных учреждений</t>
  </si>
  <si>
    <t>Расходы на выплату персоналу</t>
  </si>
  <si>
    <t xml:space="preserve">Перераспределение ассигнований по смете Правительства области в связи с уточнением расходов </t>
  </si>
  <si>
    <t>Перераспределение ассигнований для оплаты расходов по исполнительным листам</t>
  </si>
  <si>
    <t>Перераспределение ассигнований со сметы департамента на погашение кредиторской задолженности по мероприятиям РП "Доступная среда "</t>
  </si>
  <si>
    <t>Перераспределение ассигнований для оплаты судебных решений по исполнительным листам</t>
  </si>
  <si>
    <t>Перераспределение ассигнований для оплаты налога на имущество и земельного налога</t>
  </si>
  <si>
    <t>Перерапределение ассигнований в связи с уточнением расходов по оплате коммунальных услуг</t>
  </si>
  <si>
    <t>Перераспределение ассигнований в связи с уточнением расходов для обеспечения деятельности аппарата Уполномоченного по правам человека</t>
  </si>
  <si>
    <t>Перераспределение ассигнований по смете в связи с оплатой экспертных и преподавательских услуг</t>
  </si>
  <si>
    <t>Перераспределение ассигнований с ГП "Развитие системы государственного управления на территории ЯО" для выплат работникам среднемесячного заработка на период трудоустройства</t>
  </si>
  <si>
    <t xml:space="preserve">Перераспределение ассигнований в рамках запланированных ремонтных работ в связи с уточнением расходов </t>
  </si>
  <si>
    <t>Перераспределение ассигнований с РП "Стимулирование развития жилищного строительства на территории ЯО"  на обучение сотрудников департамента в сфере градостроительства</t>
  </si>
  <si>
    <t>Перераспределение ассигнований для оплаты расходов по исполнительному листу</t>
  </si>
  <si>
    <t>941 Департамент промышленности ЯО</t>
  </si>
  <si>
    <t>Перераспределение ассигнований с Правительства области в связи с передачей численности</t>
  </si>
  <si>
    <t>Перераспределение ассигнований между муниципальными районами в рамках средств федеральной субвенции в связи с уточнением расходов</t>
  </si>
  <si>
    <t>Перераспределение ассигнований на погашение просроченной кредиторской задолженности за оказанные услуги по санаторно-курортному лечению</t>
  </si>
  <si>
    <t xml:space="preserve">Перераспределение ассигнований на погашение задолженности  за услуги по отпуску лекарственных средств для льготных категорий граждан </t>
  </si>
  <si>
    <t>Межбюджетные трансферты</t>
  </si>
  <si>
    <t>Субвенция на организацию образовательного процесса в общеобразовательных организациях</t>
  </si>
  <si>
    <t>Субвенция на организацию образовательного процесса в дошкольных образовательных организациях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</si>
  <si>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</si>
  <si>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Перераспределение ассигнований между муниципальными районами в связи с уточнением количества получателей выплат</t>
  </si>
  <si>
    <t>Субвенция на государственную поддержку опеки и попечительства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</si>
  <si>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</si>
  <si>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</si>
  <si>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 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</si>
  <si>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 причитающееся приемному родителю</t>
  </si>
  <si>
    <t xml:space="preserve">Федеральные средства на поддержку реализации мероприятий ФЦП "Развитие образования на 2013-2020 годы" в части разработки и внедрения программ модернизации систем профессионального образования на основании распоряжения Правительства РФ от 26.12.2014 N 2713-р
</t>
  </si>
  <si>
    <t>Перераспределение ассигнований между видами расходов бюджетной классификации в связи изменением исполнителей мероприятия</t>
  </si>
  <si>
    <t>Перераспределение ассигнований для обеспечения участия представителей Ярославской области в мероприятиях всероссийского масштаба ГАУ ЯО Дворец молодежи в виде субсидии на иные цели</t>
  </si>
  <si>
    <t>Перераспределение ассигнований на субсидию НКО для возмещения затрат, связанных с оказанием услуги по обеспечению трудоустройства и содействию трудовой занятости подростков</t>
  </si>
  <si>
    <t>Субсидия на оказание (выполнение) муниципальными учреждениями услуг (работ) в сфере молодежной политики</t>
  </si>
  <si>
    <t xml:space="preserve">Перераспределение ассигнований для погашения кредиторской задолженности по оплате выполненного контракта. </t>
  </si>
  <si>
    <t>02 7</t>
  </si>
  <si>
    <t>Областная целевая программа "Развитие молодежной политики в Ярославской области"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</si>
  <si>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</si>
  <si>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</si>
  <si>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</si>
  <si>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 xml:space="preserve"> 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</si>
  <si>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Межбюджетные трансферты на реализацию ВЦП "Социальная поддержка населения Ярославской области" (гранты)</t>
  </si>
  <si>
    <t>Обеспечение выплаты выходного пособия на период трудоустройства</t>
  </si>
  <si>
    <t>Расходы на социальную поддержку Героев Советского Союза, Героев Российской Федерации и полных кавалеров ордена Славы(средства Пенсионного фонда)</t>
  </si>
  <si>
    <t xml:space="preserve">Реализация мероприятий областной целевой программы "Семья и дети Ярославии"  </t>
  </si>
  <si>
    <t xml:space="preserve">Перераспределение ассигнований на департамент имущественных и земельных отношений ЯО на приобретение зданий ЗАО "Завод ЛИТ" в целях перевода ГУК ЯО "Переславль-Залесский государственный историко-архитектурный и художественный музей-заповедник" из объектов религиозного назначения  </t>
  </si>
  <si>
    <t>11 4</t>
  </si>
  <si>
    <t>Приобретение объектов недвижимого имущества в областную собственность для размещения государственных музеев области</t>
  </si>
  <si>
    <t xml:space="preserve">Перераспределение ассигнований с департамента культуры ЯО на приобретение зданий ЗАО "Завод ЛИТ" в целях перевода ГУК ЯО "Переславль-Залесский государственный историко-архитектурный и художественный музей-заповедник" из объектов религиозного назначения  </t>
  </si>
  <si>
    <t>Субсидии бюджетам субъектов РФ на оказание адресной финансовой поддержки спортивным организациям, осуществляющим подготовку спортивного резерва для сборных команд РФ</t>
  </si>
  <si>
    <t>Перераспределение ассигнований с Агентства по туризму  для реализации проекта "Бегом по "Золотому кольцу" 2015 серии Russia Running"</t>
  </si>
  <si>
    <t>Перераспределение ассигнований на Правительство области для организации и проведения IX Всероссийского форума "Здоровье нации - основа процветания России"</t>
  </si>
  <si>
    <t>901 Департамент здравоохранения  и фармации ЯО</t>
  </si>
  <si>
    <t>946 Департамент общественных связей</t>
  </si>
  <si>
    <t xml:space="preserve">Субсидия на выполнение органами местного самоуправления муниципальных образований области полномочий по организации теплоснабжения </t>
  </si>
  <si>
    <t>36 4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</si>
  <si>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</si>
  <si>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Уменьшение расходов на разработку ПСД за счет средств областного бюджета в сумме 10 млн.рублей.</t>
  </si>
  <si>
    <t>Перераспределение ассигнований на погашение просроченной кредиторской задолженности за поставленное оборудование</t>
  </si>
  <si>
    <t xml:space="preserve">Субвенция на обеспечение деятельности органов опеки и попечительства </t>
  </si>
  <si>
    <t xml:space="preserve">
</t>
  </si>
  <si>
    <t>Межбюджетные трансферты на комплектование книжных фондов библиотек муниципальных образований ЯО  за счет средств федерального бюджета</t>
  </si>
  <si>
    <t>Ведомственная целевая программа департамента информатизации и связи Ярославской области</t>
  </si>
  <si>
    <t>24 1</t>
  </si>
  <si>
    <t>Ведомственная целевая программа "Сохранность региональных автомобильных дорог Ярославской области"</t>
  </si>
  <si>
    <t xml:space="preserve">Перераспределение бюджетных ассигнований с субсидии на строительство улично-дорожной сети жилого комплекса "Преображенский" в г.Ярославле </t>
  </si>
  <si>
    <t>Субсидия на капитальный ремонт путепровода через железнодорожные пути по ул.Добрынина в г.Ярославле</t>
  </si>
  <si>
    <t>Субсидия на строительство улично-дорожной сети жилого комплекса "Преображенский" в г.Ярославле</t>
  </si>
  <si>
    <t xml:space="preserve">Перераспределение бюджетных ассигнований с  субсидии на капитальный ремонт путепровода через железнодорожные пути по ул.Добрынина в г.Ярославле </t>
  </si>
  <si>
    <t>Обеспечение реализации указов Президента РФ от 07 мая 2012 года и распоряжений Президента РФ в Ярославской области</t>
  </si>
  <si>
    <t>Перераспределение ассигнований с резервного фонда Правительства ЯО  по обращениям депутатов для ремонта и приобретения оборудования ГБУЗ ЯО "Ростовская ЦРБ"</t>
  </si>
  <si>
    <t xml:space="preserve">Перераспределение ассигнований в рамках ОЦП "Семья и дети Ярославии" для проведения мероприятий Ярославским отделением Российского детского фонда </t>
  </si>
  <si>
    <t>Субсидия некоммерческим организациям</t>
  </si>
  <si>
    <t>Субсидия на оборудование социально значимых объектов сферы образования с целью обеспечения доступности для инвалидов</t>
  </si>
  <si>
    <t>Субсидия на проведение капитального ремонта муниципальных учреждений культуры</t>
  </si>
  <si>
    <t>Перераспределение ассигнований по обращениям депутатов для проведения капитальных ремонтов муниципальных учреждений культуры за счет средств резервного фонда Правительства области</t>
  </si>
  <si>
    <t>Перераспределение ассигнований между видами расходов бюджетной классификации по причине изменения исполнителя мероприятия</t>
  </si>
  <si>
    <t>Уменьшение ассигнований в 2016 году на 10 млн. руб. в связи с сокращением расходов на 5%</t>
  </si>
  <si>
    <t xml:space="preserve">Перераспределение ассигнований с непрограммных расходов на проведение мероприятий по оборудованию объектов социальной сферы в целях обеспечения доступности для инвалидов и приобретение средств реабилитации для инвалидов </t>
  </si>
  <si>
    <t>Перераспределение ассигнований на погашение просроченной кредиторской задолженности по реабилитационному лечению детей в ОАО "Большие Соли" за счет расходов в рамках ВЦП</t>
  </si>
  <si>
    <t>Перераспределение ассигнований для обеспечения участия талантливой молодежи в мероприятиях всероссийского масштаба в виде субсидии ГАУ "Дворец молодежи" с расходов, запланированных в рамках ОЦП на эти цели по Агентству по делам молодежи в сумме 0,68 млн. руб., а также 1 млн. руб. с ВЦП "Реализация государственной молодежной политики"</t>
  </si>
  <si>
    <t>Перераспределение ассигнований на проведение судебной экспертизы</t>
  </si>
  <si>
    <t>Перераспределение ассигнований  с мероприятий ВЦП  на погашение кредиторской задолженности учреждений здравоохранения на 01.01.2015. , в т.ч. по капитальному ремонту 1915837 руб.</t>
  </si>
  <si>
    <t>Перераспределение ассигнований с непрограммных расходов Правительства области для модернизации ситуационного центра Губернатора области</t>
  </si>
  <si>
    <t>Перераспределение ассигнований на департамент информатизации на ОЦП "Развитие информационного общества ЯО" для модернизации ситуационного центра Губернатора области</t>
  </si>
  <si>
    <t>Перераспределение ассигнований в сумме 6,0 млн.руб. между видами расходов бюджетной классификации, в том числе  4,0 млн.руб. на предоставление грантов для поддержки проектов в области внутреннего и въездного туризма;  2,0 млн.руб. на предоставление субсидии по созданию условий для развития инфраструктуры досуга и отдыха на территории муниципальных образований Ярославской области.</t>
  </si>
  <si>
    <t xml:space="preserve">Перераспределить бюджетные ассигнования 2016 года в сумме 264,0 млн. руб с ОЦП "Развитие сети автомобильных дорог Ярославской области", субсидии на осуществление бюджетных инвестиций на субсидию на капитальный ремонт путепровода через железнодорожные пути по ул.Добрынина в г.Ярославле </t>
  </si>
  <si>
    <t>Перераспределить бюджетные ассигнования 2016 года в сумме 264,0 млн. руб с субсидии на осуществление бюджетных инвестиций на ВЦП Сохранность региональных автомобильных дорог Ярославской области" , субсидию на капитальный ремонт путепровода через железнодорожные пути по ул.Добрынина в г.Ярославле .</t>
  </si>
  <si>
    <t>Уменьшение ассигнований на 2016 год в сумме 328,0 млн.руб.</t>
  </si>
  <si>
    <t>Перераспределение ассигнований с мероприятий ВЦП  на непрограммные расходы на погашение кредиторской задолженности по реабилитационному лечению детей в ОАО "Большие Соли" 4,962 млн руб.</t>
  </si>
  <si>
    <t>Перераспределение ассигнований с мероприятий ВЦП для приобретения оборудования ГБУЗ ЯО ОКБ</t>
  </si>
  <si>
    <t>Уменьшение ассигнований в 2016 году по льготному лекарственному обеспечению граждан  179,4 млн.руб.</t>
  </si>
  <si>
    <t>Уменьшение ассигнований в 2016 году по трансферту ТФОМС на осуществление мер социальной поддержки 125,6 млн.руб.</t>
  </si>
  <si>
    <t>Уменьшение ассигнований в 2016 году на 12,0 млн. руб.</t>
  </si>
  <si>
    <t>Уменьшение ассигнований в 2016 году на 1,3 млн. руб.</t>
  </si>
  <si>
    <t>Уменьшение ассигнований в 2016 году на 9,9 млн. руб.</t>
  </si>
  <si>
    <t>Уменьшение ассигнований в 2016 году на 5,0 млн. руб.</t>
  </si>
  <si>
    <t>Уменьшение ассигнований в 2016 году на 180,0 млн. руб.</t>
  </si>
  <si>
    <t>Уменьшение ассигнований в 2016 году на 24,9 млн. руб.</t>
  </si>
  <si>
    <t>Уменьшение расходов на 2016 год в сумме 2,6 млн руб.</t>
  </si>
  <si>
    <t>Перераспределение ассигнований в 2017 году в сумме 2,84 млн. руб. с субсидии на оказание (выполнение) муниципальными учреждениями услуг (работ) в сфере молодежной политики на субсидии юридическим лицам в части оказания услуги по обеспечению трудоустройства и содействию трудовой занятости подростков для сохранения количества трудоустраеваемых подростков на уровне 2015 года.</t>
  </si>
  <si>
    <r>
      <t xml:space="preserve">Уменьшение расходов по объекту "Строительство общеобразовательной школы, Ярославская область, городской округ г. Рыбинск, ул. Тракторная, д. 12" в 2015 году - 77,8 млн. руб., </t>
    </r>
    <r>
      <rPr>
        <b/>
        <sz val="10"/>
        <rFont val="Times New Roman"/>
        <family val="1"/>
        <charset val="204"/>
      </rPr>
      <t>в 2016 году - 191,9 млн. руб., в 2017 году - 190,0 млн. руб.</t>
    </r>
  </si>
  <si>
    <t xml:space="preserve">Перераспределение ассигнований на погашение кредиторской задолженности 2014 года </t>
  </si>
  <si>
    <t>Перераспределение ассигнований в рамках ОЦП "Семья и дети Ярославии" для проведения мероприятий Ярославским отделением Российского детского фонда 0,1 млн.руб. и с Правительства области 0,15 млн.руб.</t>
  </si>
  <si>
    <t>Уменьшение ассигнований в 2016 году в сумме 14,1 млн. руб. с субсидий некоммерческим физкультурно-спортивным организациям</t>
  </si>
  <si>
    <t xml:space="preserve">Перераспределние ассигнований с резервного фонда по предложениям депутатов на предоставление субсидий социально ориентированным некоммерческим организациям области для реализации проектов, направленных на обучение детей школьного возраста летному делу </t>
  </si>
  <si>
    <t xml:space="preserve">Перераспределение ассигнований в рамках непрограммных расходов в связи с уточнением расходов бюджетной классификации </t>
  </si>
  <si>
    <t>Перераспределение ассигнований с Резервного фонда Правительства области на обеспечение расходов по предложениям депутатов</t>
  </si>
  <si>
    <t>Субсидия на улучшение условий проживания отдельных категорий граждан, нуждающихся в специальной социальной защите</t>
  </si>
  <si>
    <t xml:space="preserve">Субсидия на переселение граждан из жилищного фонда, признанного непригодным для проживания, и (или) жилищного фонда с высоким уровнем износа </t>
  </si>
  <si>
    <t>Увеличение ассигнований на 2016 год - 1,6 млн. руб., 2017 - 0,6 млн. руб.</t>
  </si>
  <si>
    <t xml:space="preserve">Сокращение расходов на 2016 год на 5% по Центрам занятости в связи с реорганизацией в сумме 8 млн. руб. </t>
  </si>
  <si>
    <t>Снижение расходов в сумме 7 млн. руб. на 2016 год в рамках мероприятий программы (5%)</t>
  </si>
  <si>
    <t>Снижение расходов на 2016 год в сумме 5, 7 млн. руб. на содержание многофункциональных центров (5%)</t>
  </si>
  <si>
    <t xml:space="preserve">Субвенции бюджетам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
</t>
  </si>
  <si>
    <t>Субсидии бюджетам субъектов Российской Федерации на модернизацию региональных систем дошкольного образования</t>
  </si>
  <si>
    <t>Межбюджетные трансферты на стипендии Правительства РФ</t>
  </si>
  <si>
    <t xml:space="preserve">Увеличение федеральных средств в соответствии с распоряжением Правительства РФ от 15.12.2014 N 2559-р </t>
  </si>
  <si>
    <t>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</si>
  <si>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Перераспределение ассигнований с резервного фонда Правительства области по обращениям депутатов</t>
  </si>
  <si>
    <t>Мероприятия по реализации региональной программы "Доступная среда"</t>
  </si>
  <si>
    <t>Перераспределение ассигнований на другие государственные программы.</t>
  </si>
  <si>
    <t>Субсидия на подготовку документации по планировке территорий для жилищного строительства в рамках реализации задачи по развитию градостроительной документации в ЯО</t>
  </si>
  <si>
    <t>Увеличение средств областного бюджета в рамках обеспечения софинансирования привлекаемых средств ГК-Фонда содействия реформированию ЖКХ</t>
  </si>
  <si>
    <t>Перераспределение ассигнований между мероприятиями  ВЦП.</t>
  </si>
  <si>
    <t>Перераспределение ассигнований в связи с выполнением исполнения постановления Правительства области "Об утверждени порядка предоставления ежемесячной дополнительной выплаты к пенсии спасателям"</t>
  </si>
  <si>
    <t>Расчеты с поставщиками и подрядчиками</t>
  </si>
  <si>
    <t>Расчеты с поставщиками и подрядчиками; субсидии юр.лицам</t>
  </si>
  <si>
    <t xml:space="preserve">Расчеты с поставщиками </t>
  </si>
  <si>
    <t>Перераспределение ассигнований, запланированных на премии и гранты физическим лицам, в связи с проведением конкурса по поддержке социально-значимых проектов в сфере молодежной политики</t>
  </si>
  <si>
    <t>Перераспределение ассигнований на выплату выходного пособия в связи с ликвидацией АУ "Центр охраны труда и социального партнерства"</t>
  </si>
  <si>
    <t>Приложение 3</t>
  </si>
  <si>
    <t>(+)</t>
  </si>
  <si>
    <t>(-)</t>
  </si>
  <si>
    <t>901 Департамент здравоохранения</t>
  </si>
  <si>
    <t>Перераспределение ассигнований для приобретения помещений для размещения фельдшерско-акушерского пункта в д.Назарово Рыбинского района за счет ассигнований мероприятий ВЦП</t>
  </si>
  <si>
    <t>Перераспределение ассигнований с объекта "Строительство переходов между корпусами лечебного учреждения в ГУЗ ЯО "Клиническая больница №10" (разработка ПСД) в сумме 13,5 млн.руб. на оплату кредиторской задолженности по Гаврилов-Ямской ЦРБ и Некрасовской ЦРБ в сумме 2,1 млн.руб, на корректировку ПСД по офису врача общей практики в пос. Берендеево Переславского МР, пос. Тихменево Рыбинского  МР, пос.Поречье-Рыбное Ростовского МР в сумме 2,6 млн.руб.</t>
  </si>
  <si>
    <t xml:space="preserve">Увеличение ассигнований на единовременные компенсационные выплаты медицинским работникам за счет средств ФФОМС согласно распоряжению Правительства РФ от 17.12.2014. № 2594-р </t>
  </si>
  <si>
    <t xml:space="preserve">Перераспределение ассигнований  на предоставление единовременных  выплат медицинским работникам в связи с необходимостью софинансирования выплат из средств ФФОМС за счет расходов  по мероприятиям ВЦП </t>
  </si>
  <si>
    <r>
      <t xml:space="preserve">Перераспределение ассигнований на погашение кредиторской задолженности за 2014 год по расходам на приобретение квартир врачам  2,236 млн.руб..,  приобретение квартир в 2015 году в г.Тутаеве - 2,3 млн.руб., в с. Семеновское, Первомайского района - 1,9 млн. руб. за счет ассигнований по мероприятиям ВЦП.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Уменьшение ассигнований в 2016 году на 20 млн руб.</t>
    </r>
  </si>
  <si>
    <t>Перераспределение ассигнований с мероприятий ВЦП на предоставление единовременных  выплат медицинским работникам 13 млн. руб., приобретение квартир врачам 6,436 млн. руб. в рамках РЦП "Улучшение кадрового обеспечения государственных учреждений здравоохранения ЯО", на приобретение помещений для размещения фельдшерско-акушерского пункта 5 млн.руб. в рамках ОЦП "Развитие материально-технической базы учреждений здравоохранения ЯО"</t>
  </si>
  <si>
    <r>
      <t xml:space="preserve">Перераспределение ассигнований с мероприятий ВЦП на погашение кредиторской задолженности.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Уменьшение ассигнований в 2016 году по капремонту 120 млн.руб.</t>
    </r>
  </si>
  <si>
    <t xml:space="preserve">Перераспределение ассигнований с мероприятий ВЦП на проведение судебной экспертизы </t>
  </si>
  <si>
    <t>Перераспределение ассигнований  с мероприятий ВЦП для ГУЗ ЯО Угличская ЦРБ  и ГБУЗ ЯО "ОДКБ" на ремонт компьютерного томографа</t>
  </si>
  <si>
    <t xml:space="preserve">Перераспределение ассигнований между кодами видов расходов на приобретение оборудования для учреждений </t>
  </si>
  <si>
    <t>Увеличение ассигнований субвенции из федерального бюджета по распоряжению Правительства РФ от 26.12.2014. № 2731-р</t>
  </si>
  <si>
    <t>Пераспределение ассигнований между подразделами бюджетной классификации по учреждениям здравоохранения  в связи с уточнением  проводимых противопожарных мероприятий</t>
  </si>
  <si>
    <t>Пераспределение ассигнований между подразделами бюджетной классификации по ГБУЗ ЯО "Детская поликлиника №3"  в связи с уточнением  объектов капитального ремонта</t>
  </si>
  <si>
    <t>Перераспределение ассигнований с расходов на проведение дня медицинского работника на непрограммные расходы для оплаты судебных расходов по решению суда за поставленное оборудование в рамках региональной программы модернизации системы здравоохранения, срок реализации которой зевершился в 2013 году</t>
  </si>
  <si>
    <t xml:space="preserve">Перераспределение ассигнований на оплату кредиторской задолженности поставки санитарных машин в рамках мероприятий по совершенствованию оказания медицинской помощи при ДТП </t>
  </si>
  <si>
    <t>Субсидии бюджетам субъектов Российской Федерации на поощрение лучших учителей</t>
  </si>
  <si>
    <t xml:space="preserve">Увеличение федеральных средств в соответствии с распоряжением Правительства РФ от 23.01.2015 N 95-р
</t>
  </si>
  <si>
    <t>Перераспределение ассигнований в связи с изменением статуса образовательной организации в Пошехонском МР (школа-сад реорганизована в детский сад) с субвенции на организацию образовательного процесса в общеобразовательных организациях</t>
  </si>
  <si>
    <r>
      <t>Перераспределение ассигнований в связи с изменением статуса образовательной организации в Пошехонском МР (школа-сад реорганизована в детский сад) на субвенцию на организацию образовательного процесса в дошкольных образовательных организациях. У</t>
    </r>
    <r>
      <rPr>
        <b/>
        <sz val="10"/>
        <rFont val="Times New Roman"/>
        <family val="1"/>
        <charset val="204"/>
      </rPr>
      <t>меньшение ассигнований в 2016 году на 275,7 млн. руб.</t>
    </r>
  </si>
  <si>
    <r>
      <t>Перераспределение ассигнований между муниципальными районами в связи с уточнением количества получателей выплат.                                                                                                                                                                                                                                                         У</t>
    </r>
    <r>
      <rPr>
        <b/>
        <sz val="10"/>
        <rFont val="Times New Roman"/>
        <family val="1"/>
        <charset val="204"/>
      </rPr>
      <t>меньшение ассигнований в 2016 году на 3,0 млн. руб.</t>
    </r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</si>
  <si>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</si>
  <si>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Увеличение средств федерального бюджета согласно распоряжению Правительства РФ от 30.01.2015 № 143-р.</t>
  </si>
  <si>
    <r>
      <t xml:space="preserve">Увеличение расходов на сумму 180,4 млн.руб. (подтвержденные Минобрнауки остатки федеральных средств). Перераспределение ассигнований между объектами АИП.
</t>
    </r>
    <r>
      <rPr>
        <b/>
        <sz val="10"/>
        <rFont val="Times New Roman"/>
        <family val="1"/>
        <charset val="204"/>
      </rPr>
      <t xml:space="preserve">Уменьшение ассигнований в 2016 году в сумме 254,3 млн. рублей (средства ОБ).    </t>
    </r>
    <r>
      <rPr>
        <sz val="10"/>
        <color rgb="FFFF0000"/>
        <rFont val="Times New Roman"/>
        <family val="1"/>
        <charset val="204"/>
      </rPr>
      <t xml:space="preserve">                                           </t>
    </r>
  </si>
  <si>
    <t>Областная целевая программа "Модернизация  профессионального образования в соответствии с приоритетными направлениями развития экономики Ярославской области"</t>
  </si>
  <si>
    <t>Субсидии бюджетам субъектов Российской Федерации на реализацию федеральных целевых программ</t>
  </si>
  <si>
    <t xml:space="preserve">Уменьшение ассигнований в 2016 году  - 6, 5 млн.рублей. в т.ч.
с субсидии на оказание (выполнение) муниципальными учреждениями услуг (работ) в сфере молодежной политики - 2 837 908 руб.
с субсидии юридическим лицам в части оказания услуги по обеспечению трудоустройства и содействию трудовой занятости подростков - 3 662 092 руб. 
</t>
  </si>
  <si>
    <t>Перераспределение ассигнований на субсидию на государственное задание ГАУ "Цетр патриотического воспитания" в связи с удорожанием  расходов, необходимых для выполнения работы по доставке и сопровождению региональных делегаций, участвующих во всероссийских и международных патриотических мероприятиях</t>
  </si>
  <si>
    <t xml:space="preserve">Перераспределение ассигнований в связи с уточнением расчетов прямых затрат, представленных муниципальными образованиями по состоянию на 01.01.2015 года в рамках ВЦП в сумме 1,84 млн. руб., на реализацию ОЦП "Развитие молодежной политики в Ярославской области" в сумме 1 млн. рублей. </t>
  </si>
  <si>
    <t xml:space="preserve">Перераспределение ассигнований для обеспечения участия талантливой молодежи в мероприятиях всероссийского масштаба в виде субсидии ГАУ "Дворец молодежи" в связи с уменьшением количества претендентов на получение поддержки из областного бюджета </t>
  </si>
  <si>
    <t>Увеличение средств в связи с дополнительным поступлением.</t>
  </si>
  <si>
    <t>Увеличение средств в связи с дополнительным поступлением из федерального бюджета в соответствии с распоряжением Правительства РФ от 20.12.2014 №2640-р.</t>
  </si>
  <si>
    <t>Увеличение средств в связи с дополнительным поступлением в сумме 1,22 млн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между муниципальными районами в связи с изменением количества получателей</t>
  </si>
  <si>
    <t xml:space="preserve">Перераспределение средств федерального бюджета на субвенцию для выплаты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 (516 руб.), субвенции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 (2506 руб.) </t>
  </si>
  <si>
    <t>Перераспределение средств федерального бюджета с субвенции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</si>
  <si>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 xml:space="preserve">Доплаты к пенсиям государственных служащих субъектов Российской Федерации </t>
  </si>
  <si>
    <t>Перераспределение с доплат к пенсиям государственных служащих</t>
  </si>
  <si>
    <r>
      <t xml:space="preserve">Уменьшение расходов по объекту АИП "Строительство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Кривец" в связи с ожидаемым решением по софинансированию объекта за счет средств ПФР.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Расходы перенесены на 2017 год</t>
    </r>
  </si>
  <si>
    <t>Перераспределение расходов между госпрограммами для завершения объекта "Реконструкция спального корпуса Гаврилов-Ямского дома-интерната для престарелых и инвалидов" для для оплаты работ по заключенному контракту</t>
  </si>
  <si>
    <t xml:space="preserve">Перераспределение ассигнований в рамках ОЦП "Семья и дети Ярославии" на оказание адресной материальной помощи семьям, находящимся в трудной жизненной ситуации, воспитывающим несовершеннолетних детей и на департамент здравохранения - 0,15 млн.руб. для проведения мероприятий Ярославским отделением Российского детского фонда </t>
  </si>
  <si>
    <t>Региональная программа "Стимулирование развития жилищного строительства на территории Ярославской области"</t>
  </si>
  <si>
    <t xml:space="preserve">Перераспределение ассигнований на увеличение уставного капитала Регионального оператора ипотечного жилищного кредитования с 2016 года на 2017 год в сумме 43,4 млн. руб. </t>
  </si>
  <si>
    <t>Перераспределение ассигнований на другие задачи РП "Стимулирование развития жилищного строительства на территории ЯО"</t>
  </si>
  <si>
    <t xml:space="preserve">Перераспределение расходов на оплату работ по заключенному государственному контракту за счет уменьшения субсидии МО на подготовку документации по планировке территорий для жилищного строительства. </t>
  </si>
  <si>
    <t>Увеличение ассигнований на реализацию мероприятий по переселению граждан из аварийного жилищного фонда ЯО за счет средств, поступивших от ГК-Фонда содействия реформированию ЖКХ</t>
  </si>
  <si>
    <t>Перераспределение ассигнований на ВЦП "Обеспечение функционирования государственного казенного учреждения ЯО "Безопасный регион" в связи с необходимостью приведения в соответствие расходов по обеспечению деятельности учреждения</t>
  </si>
  <si>
    <t>Перераспределение ассигнований на департамент информатизации и связи на ОЦП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 для оплаты кредиторской задолженности</t>
  </si>
  <si>
    <t>Перераспределение ассигнований на ОЦП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 для оплаты кредиторской задолженности</t>
  </si>
  <si>
    <t>Субсидия муниципальным образованиям</t>
  </si>
  <si>
    <t>Перераспределение ассигнований с ВЦП "Обеспечение функционирования государственного казенного учреждения ЯО "Безопасный регион" для оплаты кредиторской задолженности</t>
  </si>
  <si>
    <t xml:space="preserve">Уменьшение ассигнований на 2016 год на 5% по реорганизации ГКУ Центр  обеспечения  деятельности по гражданской обороне и пожарной безопасности в сумме 20,7 млн. руб. </t>
  </si>
  <si>
    <t>Перераспределение ассигнований с ОЦП "Повышение безопасности дорожного движения в ЯО" для оплаты кредиторской задолженности</t>
  </si>
  <si>
    <t xml:space="preserve">Перераспределение ассигнований с ГП "Развитие промышленности в Ярославской области и повышение ее конкурентноспособности" на выполнение государственного задания ГАУК ЯО "Концертно-зрелищный центр" </t>
  </si>
  <si>
    <r>
      <t xml:space="preserve">Перераспределение ассигнований между муниципальными образованиями. </t>
    </r>
    <r>
      <rPr>
        <b/>
        <sz val="10"/>
        <rFont val="Times New Roman"/>
        <family val="1"/>
        <charset val="204"/>
      </rPr>
      <t>Аналогичное перераспределение в 2016-2017 годах.</t>
    </r>
  </si>
  <si>
    <t>Уменьшение ассигнований на  2016 год 40 млн. руб., в том числе: 8,9 млн.р. - сокращение расходов субсидии на выполнение государственного задания государственных учреждений культуры; 20 млн. руб. - уменьшение расходов на мероприятия по популяризации, охране и сохранению объектов культурного наследия; 5,8 млн. руб. - уменьшение расходов субсидии на проведение капитального ремонта муниципальных учреждений культуры; 5 млн. руб. - уменьшение расходов на гранты Губернатора области в сфере культуры и искусства; 0,3 млн. руб. - уменьшение расходов на оплату налога на имущество за объекты культурного наследия, находящиеся на балансе департамента культуры</t>
  </si>
  <si>
    <t xml:space="preserve">Перераспределение ассигнований с Агентства по туризму ЯО на проведение мероприятий по развитию детского туризма </t>
  </si>
  <si>
    <t>Перераспределение ассигнований с Агентства по туризму в связи с изменением исполнителя мероприятия ОЦП</t>
  </si>
  <si>
    <t>Уменьшение ассигнований дорожного фонда на реализацию инвестиционного проекта "Ярославское взморье"</t>
  </si>
  <si>
    <t xml:space="preserve">Перераспределение ассигнований с Агентства по туризму на Правительство области в сумме 5,795 млн.руб. и на департамент образования в сумме 0,4 млн.руб. в связи с изменением исполнителя мероприятий ОЦП.  Перераспределение ассигнований в сумме 2,0 млн.руб. с ОЦП развития туризма и отдыха в Ярославской области на ГП "Развитие физической культуры и спорта в Ярославской области" для Агентства по физической культуре и спорту с целью реализации проекта "Бегом по "Золотому кольцу" . </t>
  </si>
  <si>
    <t>Увеличение ассигнований в соответствие с распоряжением Правительства РФ от 14.02.2015 г. № 232-р</t>
  </si>
  <si>
    <t xml:space="preserve">Перераспределение ассигнований в рамках ВЦП:
1) 0,352 млн.руб. на на оказание адресной финансовой поддержки за счет средств областного бюджета спортивным организациям, осуществляющим подготовку спортивного резерва для сборных команд РФ (софинансирование с федеральным бюджетом);
2) 1,548 млн.руб. на предоставление субсидии некоммерческим физкультурно-спортивным организациям, в т.ч. 0,548 млн.руб. для реализации мероприятий по внедрению комплекса ГТО.
</t>
  </si>
  <si>
    <t>Увеличение расходов  на строительство многофункционального спортивного зала "Спринт", Ярославская область, г. Гаврилов-Ям, ул. Молодежная, д.7 с целью ввода объекта в эксплуатацию.</t>
  </si>
  <si>
    <r>
      <t xml:space="preserve">Уменьшение субсидии Переславскому МР по объекту АИП  в сумме 16,3 млн. руб. 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Перераспределение ассигнований в сумме 4,4 млн. руб. по объектам АИП Ростовского МР и Ярославского МР.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Уменьшение расходов по объектам АИП в 2016 году в сумме 8,7 млн. руб.</t>
    </r>
  </si>
  <si>
    <t>Перераспределение ассигнований в сумме 5, 944 млн.руб. по объектам МО в рамках АИП . Уменьшение расходов в сумме 45 млн. руб. по объекту АИП Рыбинского МР и передача  их на ведомственную программу Департамента жилищно-коммунального комплекса в связи с введением новой субсидии с целью стабильного прохождения отопительного периода и недопущения роста задолженности за топливно-энергетические ресурсы</t>
  </si>
  <si>
    <t>Увеличение ассигнований на 2017 год в сумме 117,9 млн.руб. в связи с  переносом указанной суммы с 2015 года</t>
  </si>
  <si>
    <t>Увеличение ассигнований в связи с введением новой субсидии с целью стабильного прохождения отопительного периода и недопущения роста задолженности за топливно-энергетические ресурсы</t>
  </si>
  <si>
    <t>Уменьшение ассигнований на 2016 год в сумме 26,2 млн.руб. в связи с сокращением расходов на 5%</t>
  </si>
  <si>
    <t>943 Департамент инвестиционной деятельности</t>
  </si>
  <si>
    <t>Перераспределение на департамент культуры ЯО в сумме 1,0 млн. руб. на выполнение государственного задания ГАУК ЯО "Концертно-зрелищный центр"  и на Правительство ЯО в сумме 1,0 млн. руб. на обеспечение деятельности подведомственных учреждений</t>
  </si>
  <si>
    <r>
      <t>Перераспределение ассигнований между видами расходов в связи с приведением в соответствие с бюджетной классификацией РФ.</t>
    </r>
    <r>
      <rPr>
        <b/>
        <sz val="10"/>
        <rFont val="Times New Roman"/>
        <family val="1"/>
        <charset val="204"/>
      </rPr>
      <t xml:space="preserve"> Аналогичное перераспределение в 2016 году в сумме 4485000 руб., в 2017 году - 4485000 руб.</t>
    </r>
  </si>
  <si>
    <r>
      <t xml:space="preserve">Перераспределение ассигнований между целевыми статьями в связи с изменением порядка награждения победителей соревнования в АПК. </t>
    </r>
    <r>
      <rPr>
        <b/>
        <sz val="10"/>
        <rFont val="Times New Roman"/>
        <family val="1"/>
        <charset val="204"/>
      </rPr>
      <t>Аналогичное перераспределение в 2016-2017 годах в том же объеме</t>
    </r>
  </si>
  <si>
    <t xml:space="preserve">Уменьшение расходов на 5% по программе на 2016 год в сумме 23,1 млн. руб. </t>
  </si>
  <si>
    <t>Перераспределение ассигнований между муниципальными районами в связи с уточнением сметных расходов на организацию и содержание скотомогильников</t>
  </si>
  <si>
    <t>Перераспределение ассигнований между видами расходов в связи с изменением с 01.01.2015 г. МРОТ</t>
  </si>
  <si>
    <t xml:space="preserve">Уменьшение расходов на 2016 год в сумме 193,1 млн.руб. в связи с сокращением  госдолга в части "рыночных" долговых обязательств и привлечением бюджетных кредитов из федерального бюджета </t>
  </si>
  <si>
    <t>Перераспределение ассигнований в рамках ОЦП для проведения конкурса "Лучший государственный гражданский и муниципальный служащий"</t>
  </si>
  <si>
    <t>Перераспределение ассигнований для оплаты судебных расходов по решению суда за поставленное оборудование в рамках региональной программы модернизации системы здравоохранения, срок реализации которой зевершился в 2013 году,  за счет  уменьшения расходов по проведению дня медицинского работника в рамках ВЦП департамента здравоохранения и фармации ЯО</t>
  </si>
  <si>
    <t>Кредиторская задолженность за санаторно-курортное лечение работников образования за счет перераспределения средств с ведомственной целевой программы департамента образования</t>
  </si>
  <si>
    <t>Перераспределение ассигнований для оплаты командировочных расходов председателю Избирательной комиссии в республику Таджикистан, в качестве наблюдателя за выборами (67,22 тыс.руб.) и в связи с уточнением расходов по выплате пособий женщинам по уходу за детьми до 3 лет (0,78 тыс.руб.) и оплатой ежемесячной денежной компенсации членам Избирательной комиссии ЯО с правом решающего голоса, работающих на непостоянной основе (300 тыс.руб.)</t>
  </si>
  <si>
    <t>Перераспределение ассигнований с агентства по физической культуре и спорту с ВЦП "Физическая культура и спорт в ЯО" для участия ЯО во Всероссийском форуме "Здоровье нации - основа процветания России"</t>
  </si>
  <si>
    <t>Перераспределение ассигнований для обеспечения деятельности Общественной палаты на Департамент общественных связей ЯО</t>
  </si>
  <si>
    <t>Перераспределение ассигнований на Департамент промышленности в связи с передачей численности</t>
  </si>
  <si>
    <t>Перераспределение ассигнований с Правительства области для обеспечения деятельности Общественной палаты</t>
  </si>
  <si>
    <t>Перераспределение ассигнований в связи с уточнением классификации по обеспечению деятельности Общественной палаты</t>
  </si>
  <si>
    <t>Перераспределение ассигнований для проведения мероприятий ГБУ Центр выставочно-конгрессной деятельности</t>
  </si>
  <si>
    <t>Перераспределение ассигнований с департамента промышленности с ОЦП "Развитие промышленности ЯО и повышение ее конкурентоспособности" для осуществления мероприятий Форума "Инновации. Бизнес. Образование -2015"</t>
  </si>
  <si>
    <r>
      <t>Перераспределение ассигнований между мероприятиями ведомственной целевой программы департамента образования области с целью увеличения ассигнований на проведение ГИА  6,4 млн. руб., на проведение международного форума "Евразийский образовательный диалог" 6,0 млн. руб., на проведение бала выпускников 3,0 млн. руб. У</t>
    </r>
    <r>
      <rPr>
        <b/>
        <sz val="10"/>
        <rFont val="Times New Roman"/>
        <family val="1"/>
        <charset val="204"/>
      </rPr>
      <t>меньшение ассигнований на ГЗ в 2016 году на 135,3 млн.руб.</t>
    </r>
  </si>
  <si>
    <r>
      <t>Перераспределение ассигнований между мероприятиями ведомственной целевой программы департамента образования области с целью увеличения ассигнований на погашение кредиторской задолженности по кап. ремонтам 1,2 млн. руб., на проведение мероприятий с детьми 1,2 млн. руб., на оплату исполнительного листа 0,2 млн.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</t>
    </r>
    <r>
      <rPr>
        <b/>
        <sz val="10"/>
        <rFont val="Times New Roman"/>
        <family val="1"/>
        <charset val="204"/>
      </rPr>
      <t>меньшение ассигнований на иные цели в 2016 году 23,9 млн. руб.</t>
    </r>
  </si>
  <si>
    <r>
      <t>Перераспределение ассигнований между мероприятиями ведомственной целевой программы департамента образования области с целью увеличения ассигнований на погашение кредиторской задолженности перед поставщиками услуг за интернет 7,7 млн.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</t>
    </r>
    <r>
      <rPr>
        <b/>
        <sz val="10"/>
        <rFont val="Times New Roman"/>
        <family val="1"/>
        <charset val="204"/>
      </rPr>
      <t>меньшение ассигнований по расчетам с поставщиками в 2016 году на 6,4 млн. 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</si>
</sst>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#,##0.0"/>
    <numFmt numFmtId="166" formatCode="_-* #,##0_р_._-;\-* #,##0_р_._-;_-* &quot;-&quot;??_р_._-;_-@_-"/>
    <numFmt numFmtId="167" formatCode="#,##0.0_ ;[Red]\-#,##0.0\ "/>
  </numFmts>
  <fonts count="45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000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mbria"/>
      <family val="1"/>
      <charset val="204"/>
    </font>
    <font>
      <sz val="10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</cellStyleXfs>
  <cellXfs count="252">
    <xf numFmtId="0" fontId="0" fillId="0" borderId="0" xfId="0"/>
    <xf numFmtId="0" fontId="6" fillId="2" borderId="1" xfId="3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  <protection hidden="1"/>
    </xf>
    <xf numFmtId="164" fontId="6" fillId="2" borderId="1" xfId="0" applyNumberFormat="1" applyFont="1" applyFill="1" applyBorder="1" applyAlignment="1" applyProtection="1">
      <alignment horizontal="right" vertical="top" wrapText="1"/>
      <protection hidden="1"/>
    </xf>
    <xf numFmtId="165" fontId="7" fillId="2" borderId="1" xfId="0" applyNumberFormat="1" applyFont="1" applyFill="1" applyBorder="1"/>
    <xf numFmtId="0" fontId="0" fillId="2" borderId="1" xfId="0" applyFont="1" applyFill="1" applyBorder="1"/>
    <xf numFmtId="164" fontId="6" fillId="2" borderId="1" xfId="0" applyNumberFormat="1" applyFont="1" applyFill="1" applyBorder="1"/>
    <xf numFmtId="0" fontId="12" fillId="2" borderId="1" xfId="4" applyNumberFormat="1" applyFont="1" applyFill="1" applyBorder="1" applyAlignment="1" applyProtection="1">
      <alignment horizontal="center" wrapText="1"/>
      <protection hidden="1"/>
    </xf>
    <xf numFmtId="0" fontId="11" fillId="2" borderId="1" xfId="4" applyNumberFormat="1" applyFont="1" applyFill="1" applyBorder="1" applyAlignment="1" applyProtection="1">
      <alignment horizontal="center" wrapText="1"/>
      <protection hidden="1"/>
    </xf>
    <xf numFmtId="3" fontId="25" fillId="2" borderId="1" xfId="0" applyNumberFormat="1" applyFont="1" applyFill="1" applyBorder="1"/>
    <xf numFmtId="164" fontId="9" fillId="2" borderId="1" xfId="0" applyNumberFormat="1" applyFont="1" applyFill="1" applyBorder="1"/>
    <xf numFmtId="0" fontId="6" fillId="2" borderId="1" xfId="5" applyNumberFormat="1" applyFont="1" applyFill="1" applyBorder="1" applyAlignment="1" applyProtection="1">
      <alignment horizontal="left" vertical="center" wrapText="1"/>
      <protection hidden="1"/>
    </xf>
    <xf numFmtId="3" fontId="21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horizontal="right"/>
    </xf>
    <xf numFmtId="3" fontId="21" fillId="2" borderId="1" xfId="0" applyNumberFormat="1" applyFont="1" applyFill="1" applyBorder="1" applyAlignment="1" applyProtection="1">
      <alignment horizontal="right"/>
    </xf>
    <xf numFmtId="3" fontId="36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 applyProtection="1">
      <alignment horizontal="right" wrapText="1"/>
      <protection hidden="1"/>
    </xf>
    <xf numFmtId="3" fontId="38" fillId="2" borderId="1" xfId="0" applyNumberFormat="1" applyFont="1" applyFill="1" applyBorder="1" applyAlignment="1">
      <alignment horizontal="right"/>
    </xf>
    <xf numFmtId="3" fontId="34" fillId="2" borderId="1" xfId="0" applyNumberFormat="1" applyFont="1" applyFill="1" applyBorder="1" applyAlignment="1">
      <alignment horizontal="right"/>
    </xf>
    <xf numFmtId="3" fontId="35" fillId="2" borderId="1" xfId="0" applyNumberFormat="1" applyFont="1" applyFill="1" applyBorder="1" applyAlignment="1">
      <alignment horizontal="right"/>
    </xf>
    <xf numFmtId="3" fontId="21" fillId="2" borderId="1" xfId="0" applyNumberFormat="1" applyFont="1" applyFill="1" applyBorder="1" applyAlignment="1" applyProtection="1">
      <alignment horizontal="right" wrapText="1"/>
      <protection hidden="1"/>
    </xf>
    <xf numFmtId="3" fontId="36" fillId="2" borderId="1" xfId="0" applyNumberFormat="1" applyFont="1" applyFill="1" applyBorder="1" applyAlignment="1" applyProtection="1">
      <alignment horizontal="right" wrapText="1"/>
      <protection hidden="1"/>
    </xf>
    <xf numFmtId="3" fontId="34" fillId="2" borderId="1" xfId="0" applyNumberFormat="1" applyFont="1" applyFill="1" applyBorder="1" applyAlignment="1" applyProtection="1">
      <alignment horizontal="right" wrapText="1"/>
      <protection hidden="1"/>
    </xf>
    <xf numFmtId="3" fontId="21" fillId="2" borderId="1" xfId="5" applyNumberFormat="1" applyFont="1" applyFill="1" applyBorder="1" applyAlignment="1" applyProtection="1">
      <alignment horizontal="right" wrapText="1"/>
      <protection hidden="1"/>
    </xf>
    <xf numFmtId="3" fontId="12" fillId="2" borderId="1" xfId="0" applyNumberFormat="1" applyFont="1" applyFill="1" applyBorder="1"/>
    <xf numFmtId="0" fontId="6" fillId="2" borderId="1" xfId="0" applyFont="1" applyFill="1" applyBorder="1"/>
    <xf numFmtId="164" fontId="6" fillId="2" borderId="1" xfId="0" applyNumberFormat="1" applyFont="1" applyFill="1" applyBorder="1" applyAlignment="1" applyProtection="1">
      <alignment horizontal="left"/>
    </xf>
    <xf numFmtId="164" fontId="6" fillId="2" borderId="1" xfId="0" applyNumberFormat="1" applyFont="1" applyFill="1" applyBorder="1" applyAlignment="1">
      <alignment horizontal="left" vertical="top" wrapText="1"/>
    </xf>
    <xf numFmtId="0" fontId="26" fillId="2" borderId="1" xfId="3" applyNumberFormat="1" applyFont="1" applyFill="1" applyBorder="1" applyAlignment="1" applyProtection="1">
      <alignment horizontal="left" vertical="top" wrapText="1"/>
      <protection hidden="1"/>
    </xf>
    <xf numFmtId="0" fontId="24" fillId="2" borderId="1" xfId="3" applyNumberFormat="1" applyFont="1" applyFill="1" applyBorder="1" applyAlignment="1" applyProtection="1">
      <alignment horizontal="left" vertical="top" wrapText="1"/>
    </xf>
    <xf numFmtId="0" fontId="22" fillId="2" borderId="1" xfId="3" applyNumberFormat="1" applyFont="1" applyFill="1" applyBorder="1" applyAlignment="1" applyProtection="1">
      <alignment horizontal="left" vertical="top" wrapText="1"/>
      <protection hidden="1"/>
    </xf>
    <xf numFmtId="0" fontId="23" fillId="2" borderId="1" xfId="0" applyFont="1" applyFill="1" applyBorder="1" applyAlignment="1" applyProtection="1">
      <alignment horizontal="left" vertical="top" wrapText="1"/>
      <protection hidden="1"/>
    </xf>
    <xf numFmtId="0" fontId="23" fillId="2" borderId="1" xfId="3" applyNumberFormat="1" applyFont="1" applyFill="1" applyBorder="1" applyAlignment="1" applyProtection="1">
      <alignment horizontal="left" vertical="top" wrapText="1"/>
      <protection hidden="1"/>
    </xf>
    <xf numFmtId="0" fontId="22" fillId="2" borderId="1" xfId="5" applyNumberFormat="1" applyFont="1" applyFill="1" applyBorder="1" applyAlignment="1" applyProtection="1">
      <alignment horizontal="left" vertical="top" wrapText="1"/>
      <protection hidden="1"/>
    </xf>
    <xf numFmtId="0" fontId="23" fillId="2" borderId="1" xfId="5" applyNumberFormat="1" applyFont="1" applyFill="1" applyBorder="1" applyAlignment="1" applyProtection="1">
      <alignment horizontal="left" vertical="top" wrapText="1"/>
      <protection hidden="1"/>
    </xf>
    <xf numFmtId="0" fontId="24" fillId="2" borderId="1" xfId="3" applyNumberFormat="1" applyFont="1" applyFill="1" applyBorder="1" applyAlignment="1" applyProtection="1">
      <alignment horizontal="left" vertical="top" wrapText="1"/>
      <protection hidden="1"/>
    </xf>
    <xf numFmtId="3" fontId="34" fillId="2" borderId="1" xfId="0" applyNumberFormat="1" applyFont="1" applyFill="1" applyBorder="1" applyAlignment="1" applyProtection="1">
      <alignment horizontal="right"/>
    </xf>
    <xf numFmtId="3" fontId="35" fillId="2" borderId="1" xfId="0" applyNumberFormat="1" applyFont="1" applyFill="1" applyBorder="1" applyAlignment="1" applyProtection="1">
      <alignment horizontal="right"/>
    </xf>
    <xf numFmtId="0" fontId="6" fillId="2" borderId="1" xfId="3" applyNumberFormat="1" applyFont="1" applyFill="1" applyBorder="1" applyAlignment="1" applyProtection="1">
      <alignment horizontal="left" wrapText="1"/>
      <protection hidden="1"/>
    </xf>
    <xf numFmtId="3" fontId="36" fillId="2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left" wrapText="1"/>
    </xf>
    <xf numFmtId="0" fontId="22" fillId="2" borderId="1" xfId="2" applyNumberFormat="1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30" fillId="2" borderId="1" xfId="4" applyNumberFormat="1" applyFont="1" applyFill="1" applyBorder="1" applyAlignment="1" applyProtection="1">
      <alignment horizontal="center" wrapText="1"/>
      <protection hidden="1"/>
    </xf>
    <xf numFmtId="49" fontId="28" fillId="2" borderId="1" xfId="4" applyNumberFormat="1" applyFont="1" applyFill="1" applyBorder="1" applyAlignment="1" applyProtection="1">
      <alignment horizontal="center" wrapText="1"/>
      <protection hidden="1"/>
    </xf>
    <xf numFmtId="3" fontId="6" fillId="2" borderId="1" xfId="3" applyNumberFormat="1" applyFont="1" applyFill="1" applyBorder="1" applyAlignment="1" applyProtection="1">
      <alignment horizontal="left" wrapText="1"/>
      <protection hidden="1"/>
    </xf>
    <xf numFmtId="0" fontId="6" fillId="2" borderId="1" xfId="3" applyNumberFormat="1" applyFont="1" applyFill="1" applyBorder="1" applyAlignment="1" applyProtection="1">
      <alignment vertical="top" wrapText="1"/>
      <protection hidden="1"/>
    </xf>
    <xf numFmtId="0" fontId="6" fillId="2" borderId="1" xfId="3" applyFont="1" applyFill="1" applyBorder="1" applyAlignment="1">
      <alignment horizontal="left" vertical="top" wrapText="1"/>
    </xf>
    <xf numFmtId="0" fontId="23" fillId="2" borderId="1" xfId="3" applyNumberFormat="1" applyFont="1" applyFill="1" applyBorder="1" applyAlignment="1" applyProtection="1">
      <alignment horizontal="left" vertical="top" wrapText="1"/>
    </xf>
    <xf numFmtId="0" fontId="6" fillId="2" borderId="1" xfId="3" applyNumberFormat="1" applyFont="1" applyFill="1" applyBorder="1" applyAlignment="1" applyProtection="1">
      <alignment vertical="center" wrapText="1"/>
      <protection hidden="1"/>
    </xf>
    <xf numFmtId="0" fontId="11" fillId="2" borderId="1" xfId="3" applyNumberFormat="1" applyFont="1" applyFill="1" applyBorder="1" applyAlignment="1" applyProtection="1">
      <alignment vertical="top" wrapText="1"/>
      <protection hidden="1"/>
    </xf>
    <xf numFmtId="0" fontId="11" fillId="2" borderId="1" xfId="0" applyFont="1" applyFill="1" applyBorder="1" applyAlignment="1">
      <alignment horizontal="left" wrapText="1"/>
    </xf>
    <xf numFmtId="0" fontId="3" fillId="2" borderId="0" xfId="0" applyFont="1" applyFill="1"/>
    <xf numFmtId="0" fontId="3" fillId="2" borderId="0" xfId="0" applyFont="1" applyFill="1" applyAlignment="1">
      <alignment horizontal="left" vertical="top"/>
    </xf>
    <xf numFmtId="0" fontId="0" fillId="2" borderId="0" xfId="0" applyFont="1" applyFill="1"/>
    <xf numFmtId="0" fontId="0" fillId="2" borderId="0" xfId="0" applyFont="1" applyFill="1" applyAlignment="1">
      <alignment horizontal="right"/>
    </xf>
    <xf numFmtId="0" fontId="0" fillId="2" borderId="0" xfId="0" applyFill="1" applyAlignment="1">
      <alignment horizontal="right" wrapText="1"/>
    </xf>
    <xf numFmtId="0" fontId="4" fillId="2" borderId="0" xfId="0" applyFont="1" applyFill="1"/>
    <xf numFmtId="0" fontId="0" fillId="2" borderId="0" xfId="0" applyFont="1" applyFill="1" applyAlignment="1">
      <alignment vertical="top"/>
    </xf>
    <xf numFmtId="0" fontId="0" fillId="2" borderId="1" xfId="0" applyFill="1" applyBorder="1" applyAlignment="1">
      <alignment horizontal="center" vertical="center" wrapText="1"/>
    </xf>
    <xf numFmtId="0" fontId="26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0" applyFont="1" applyFill="1" applyBorder="1"/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0" fontId="7" fillId="2" borderId="0" xfId="0" applyFont="1" applyFill="1"/>
    <xf numFmtId="164" fontId="11" fillId="2" borderId="1" xfId="0" applyNumberFormat="1" applyFont="1" applyFill="1" applyBorder="1"/>
    <xf numFmtId="3" fontId="35" fillId="2" borderId="1" xfId="3" applyNumberFormat="1" applyFont="1" applyFill="1" applyBorder="1" applyAlignment="1" applyProtection="1">
      <alignment horizontal="right"/>
    </xf>
    <xf numFmtId="0" fontId="31" fillId="2" borderId="1" xfId="3" applyNumberFormat="1" applyFont="1" applyFill="1" applyBorder="1" applyAlignment="1" applyProtection="1">
      <alignment vertical="top"/>
    </xf>
    <xf numFmtId="3" fontId="21" fillId="2" borderId="1" xfId="3" applyNumberFormat="1" applyFont="1" applyFill="1" applyBorder="1" applyAlignment="1" applyProtection="1">
      <alignment horizontal="right"/>
    </xf>
    <xf numFmtId="49" fontId="28" fillId="2" borderId="1" xfId="4" applyNumberFormat="1" applyFont="1" applyFill="1" applyBorder="1" applyAlignment="1" applyProtection="1">
      <alignment horizontal="center" vertical="top" wrapText="1"/>
      <protection hidden="1"/>
    </xf>
    <xf numFmtId="164" fontId="30" fillId="2" borderId="1" xfId="0" applyNumberFormat="1" applyFont="1" applyFill="1" applyBorder="1"/>
    <xf numFmtId="49" fontId="31" fillId="2" borderId="1" xfId="3" applyNumberFormat="1" applyFont="1" applyFill="1" applyBorder="1" applyAlignment="1" applyProtection="1">
      <alignment horizontal="center" vertical="top"/>
    </xf>
    <xf numFmtId="0" fontId="6" fillId="2" borderId="0" xfId="3" applyNumberFormat="1" applyFont="1" applyFill="1" applyBorder="1" applyAlignment="1" applyProtection="1">
      <alignment vertical="top"/>
    </xf>
    <xf numFmtId="0" fontId="23" fillId="2" borderId="1" xfId="2" applyNumberFormat="1" applyFont="1" applyFill="1" applyBorder="1" applyAlignment="1" applyProtection="1">
      <alignment horizontal="left" vertical="top" wrapText="1"/>
      <protection hidden="1"/>
    </xf>
    <xf numFmtId="0" fontId="22" fillId="2" borderId="1" xfId="3" applyNumberFormat="1" applyFont="1" applyFill="1" applyBorder="1" applyAlignment="1" applyProtection="1">
      <alignment horizontal="left" vertical="top" wrapText="1"/>
    </xf>
    <xf numFmtId="0" fontId="6" fillId="2" borderId="1" xfId="3" applyFont="1" applyFill="1" applyBorder="1" applyAlignment="1" applyProtection="1">
      <alignment horizontal="left" wrapText="1"/>
      <protection hidden="1"/>
    </xf>
    <xf numFmtId="0" fontId="6" fillId="2" borderId="1" xfId="0" applyNumberFormat="1" applyFont="1" applyFill="1" applyBorder="1" applyAlignment="1">
      <alignment horizontal="left" vertical="top" wrapText="1"/>
    </xf>
    <xf numFmtId="0" fontId="11" fillId="2" borderId="1" xfId="3" applyNumberFormat="1" applyFont="1" applyFill="1" applyBorder="1" applyAlignment="1" applyProtection="1">
      <alignment horizontal="left" vertical="top" wrapText="1"/>
      <protection hidden="1"/>
    </xf>
    <xf numFmtId="16" fontId="12" fillId="2" borderId="1" xfId="4" applyNumberFormat="1" applyFont="1" applyFill="1" applyBorder="1" applyAlignment="1" applyProtection="1">
      <alignment horizontal="center" wrapText="1"/>
      <protection hidden="1"/>
    </xf>
    <xf numFmtId="3" fontId="26" fillId="2" borderId="1" xfId="0" applyNumberFormat="1" applyFont="1" applyFill="1" applyBorder="1" applyAlignment="1">
      <alignment horizontal="right"/>
    </xf>
    <xf numFmtId="16" fontId="11" fillId="2" borderId="1" xfId="4" applyNumberFormat="1" applyFont="1" applyFill="1" applyBorder="1" applyAlignment="1" applyProtection="1">
      <alignment horizontal="center" wrapText="1"/>
      <protection hidden="1"/>
    </xf>
    <xf numFmtId="0" fontId="7" fillId="2" borderId="1" xfId="0" applyFont="1" applyFill="1" applyBorder="1"/>
    <xf numFmtId="49" fontId="30" fillId="2" borderId="1" xfId="4" applyNumberFormat="1" applyFont="1" applyFill="1" applyBorder="1" applyAlignment="1" applyProtection="1">
      <alignment horizontal="center" vertical="top" wrapText="1"/>
      <protection hidden="1"/>
    </xf>
    <xf numFmtId="164" fontId="32" fillId="2" borderId="1" xfId="0" applyNumberFormat="1" applyFont="1" applyFill="1" applyBorder="1" applyAlignment="1" applyProtection="1">
      <alignment vertical="top" wrapText="1"/>
      <protection hidden="1"/>
    </xf>
    <xf numFmtId="3" fontId="35" fillId="2" borderId="1" xfId="0" applyNumberFormat="1" applyFont="1" applyFill="1" applyBorder="1" applyAlignment="1" applyProtection="1">
      <alignment horizontal="right" wrapText="1"/>
      <protection hidden="1"/>
    </xf>
    <xf numFmtId="167" fontId="32" fillId="2" borderId="1" xfId="0" applyNumberFormat="1" applyFont="1" applyFill="1" applyBorder="1" applyAlignment="1" applyProtection="1">
      <alignment vertical="top" wrapText="1"/>
      <protection hidden="1"/>
    </xf>
    <xf numFmtId="0" fontId="6" fillId="2" borderId="1" xfId="0" applyFont="1" applyFill="1" applyBorder="1" applyAlignment="1">
      <alignment vertical="center" wrapText="1"/>
    </xf>
    <xf numFmtId="0" fontId="33" fillId="2" borderId="1" xfId="0" applyFont="1" applyFill="1" applyBorder="1"/>
    <xf numFmtId="0" fontId="6" fillId="2" borderId="1" xfId="0" applyFont="1" applyFill="1" applyBorder="1" applyAlignment="1">
      <alignment vertical="top"/>
    </xf>
    <xf numFmtId="0" fontId="6" fillId="2" borderId="1" xfId="3" applyNumberFormat="1" applyFont="1" applyFill="1" applyBorder="1" applyAlignment="1" applyProtection="1">
      <alignment horizontal="left" vertical="top"/>
    </xf>
    <xf numFmtId="0" fontId="6" fillId="2" borderId="1" xfId="0" applyFont="1" applyFill="1" applyBorder="1" applyAlignment="1" applyProtection="1">
      <alignment vertical="top" wrapText="1"/>
      <protection hidden="1"/>
    </xf>
    <xf numFmtId="16" fontId="16" fillId="2" borderId="1" xfId="4" applyNumberFormat="1" applyFont="1" applyFill="1" applyBorder="1" applyAlignment="1" applyProtection="1">
      <alignment horizontal="center" wrapText="1"/>
      <protection hidden="1"/>
    </xf>
    <xf numFmtId="3" fontId="37" fillId="2" borderId="1" xfId="0" applyNumberFormat="1" applyFont="1" applyFill="1" applyBorder="1" applyAlignment="1">
      <alignment horizontal="right"/>
    </xf>
    <xf numFmtId="0" fontId="6" fillId="2" borderId="1" xfId="3" quotePrefix="1" applyNumberFormat="1" applyFont="1" applyFill="1" applyBorder="1" applyAlignment="1" applyProtection="1">
      <alignment vertical="top" wrapText="1"/>
      <protection hidden="1"/>
    </xf>
    <xf numFmtId="3" fontId="21" fillId="2" borderId="1" xfId="5" applyNumberFormat="1" applyFont="1" applyFill="1" applyBorder="1" applyAlignment="1" applyProtection="1">
      <alignment horizontal="right"/>
      <protection hidden="1"/>
    </xf>
    <xf numFmtId="0" fontId="9" fillId="2" borderId="1" xfId="3" applyFont="1" applyFill="1" applyBorder="1" applyAlignment="1">
      <alignment horizontal="left" vertical="top" wrapText="1"/>
    </xf>
    <xf numFmtId="0" fontId="26" fillId="2" borderId="1" xfId="2" applyNumberFormat="1" applyFont="1" applyFill="1" applyBorder="1" applyAlignment="1" applyProtection="1">
      <alignment horizontal="left" vertical="top" wrapText="1"/>
      <protection hidden="1"/>
    </xf>
    <xf numFmtId="3" fontId="6" fillId="2" borderId="1" xfId="0" applyNumberFormat="1" applyFont="1" applyFill="1" applyBorder="1" applyAlignment="1">
      <alignment horizontal="left"/>
    </xf>
    <xf numFmtId="0" fontId="24" fillId="2" borderId="1" xfId="2" applyNumberFormat="1" applyFont="1" applyFill="1" applyBorder="1" applyAlignment="1" applyProtection="1">
      <alignment horizontal="left" vertical="top" wrapText="1"/>
      <protection hidden="1"/>
    </xf>
    <xf numFmtId="3" fontId="24" fillId="2" borderId="1" xfId="0" applyNumberFormat="1" applyFont="1" applyFill="1" applyBorder="1" applyAlignment="1">
      <alignment horizontal="right"/>
    </xf>
    <xf numFmtId="14" fontId="11" fillId="2" borderId="1" xfId="0" applyNumberFormat="1" applyFont="1" applyFill="1" applyBorder="1" applyAlignment="1" applyProtection="1">
      <alignment horizontal="center" wrapText="1"/>
      <protection hidden="1"/>
    </xf>
    <xf numFmtId="3" fontId="21" fillId="2" borderId="1" xfId="0" applyNumberFormat="1" applyFont="1" applyFill="1" applyBorder="1" applyAlignment="1" applyProtection="1">
      <alignment horizontal="right"/>
      <protection hidden="1"/>
    </xf>
    <xf numFmtId="0" fontId="11" fillId="2" borderId="1" xfId="0" applyFont="1" applyFill="1" applyBorder="1" applyAlignment="1" applyProtection="1">
      <alignment horizontal="left" vertical="top" wrapText="1"/>
      <protection hidden="1"/>
    </xf>
    <xf numFmtId="0" fontId="23" fillId="2" borderId="1" xfId="3" applyNumberFormat="1" applyFont="1" applyFill="1" applyBorder="1" applyAlignment="1" applyProtection="1">
      <alignment vertical="top" wrapText="1"/>
      <protection hidden="1"/>
    </xf>
    <xf numFmtId="14" fontId="0" fillId="2" borderId="1" xfId="0" applyNumberFormat="1" applyFill="1" applyBorder="1" applyAlignment="1">
      <alignment wrapText="1"/>
    </xf>
    <xf numFmtId="0" fontId="6" fillId="2" borderId="1" xfId="5" applyNumberFormat="1" applyFont="1" applyFill="1" applyBorder="1" applyAlignment="1" applyProtection="1">
      <alignment horizontal="left" vertical="top" wrapText="1"/>
      <protection hidden="1"/>
    </xf>
    <xf numFmtId="0" fontId="23" fillId="2" borderId="1" xfId="0" applyFont="1" applyFill="1" applyBorder="1" applyAlignment="1">
      <alignment wrapText="1"/>
    </xf>
    <xf numFmtId="0" fontId="6" fillId="2" borderId="1" xfId="0" applyFont="1" applyFill="1" applyBorder="1" applyAlignment="1" applyProtection="1">
      <alignment horizontal="left" vertical="top" wrapText="1"/>
      <protection hidden="1"/>
    </xf>
    <xf numFmtId="14" fontId="11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 applyProtection="1">
      <alignment horizontal="left" wrapText="1"/>
      <protection hidden="1"/>
    </xf>
    <xf numFmtId="49" fontId="11" fillId="2" borderId="1" xfId="4" applyNumberFormat="1" applyFont="1" applyFill="1" applyBorder="1" applyAlignment="1" applyProtection="1">
      <alignment horizontal="center" wrapText="1"/>
      <protection hidden="1"/>
    </xf>
    <xf numFmtId="0" fontId="6" fillId="2" borderId="1" xfId="0" applyFont="1" applyFill="1" applyBorder="1" applyAlignment="1">
      <alignment horizontal="left"/>
    </xf>
    <xf numFmtId="167" fontId="29" fillId="2" borderId="1" xfId="0" applyNumberFormat="1" applyFont="1" applyFill="1" applyBorder="1"/>
    <xf numFmtId="164" fontId="31" fillId="2" borderId="1" xfId="0" applyNumberFormat="1" applyFont="1" applyFill="1" applyBorder="1"/>
    <xf numFmtId="0" fontId="6" fillId="2" borderId="1" xfId="5" applyFont="1" applyFill="1" applyBorder="1" applyAlignment="1">
      <alignment vertical="center" wrapText="1"/>
    </xf>
    <xf numFmtId="0" fontId="24" fillId="2" borderId="1" xfId="2" applyNumberFormat="1" applyFont="1" applyFill="1" applyBorder="1" applyAlignment="1" applyProtection="1">
      <alignment horizontal="left" vertical="top" wrapText="1"/>
    </xf>
    <xf numFmtId="0" fontId="41" fillId="2" borderId="1" xfId="0" applyNumberFormat="1" applyFont="1" applyFill="1" applyBorder="1" applyAlignment="1" applyProtection="1">
      <alignment horizontal="left" vertical="top" wrapText="1"/>
      <protection hidden="1"/>
    </xf>
    <xf numFmtId="0" fontId="42" fillId="2" borderId="1" xfId="0" applyNumberFormat="1" applyFont="1" applyFill="1" applyBorder="1" applyAlignment="1" applyProtection="1">
      <alignment horizontal="left" vertical="top" wrapText="1"/>
      <protection hidden="1"/>
    </xf>
    <xf numFmtId="0" fontId="22" fillId="2" borderId="1" xfId="0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 vertical="top"/>
    </xf>
    <xf numFmtId="0" fontId="2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26" fillId="2" borderId="1" xfId="7" applyNumberFormat="1" applyFont="1" applyFill="1" applyBorder="1" applyAlignment="1" applyProtection="1">
      <alignment horizontal="left" vertical="top" wrapText="1"/>
      <protection hidden="1"/>
    </xf>
    <xf numFmtId="0" fontId="24" fillId="2" borderId="1" xfId="5" applyNumberFormat="1" applyFont="1" applyFill="1" applyBorder="1" applyAlignment="1" applyProtection="1">
      <alignment horizontal="left" vertical="top" wrapText="1"/>
      <protection hidden="1"/>
    </xf>
    <xf numFmtId="0" fontId="22" fillId="2" borderId="1" xfId="5" applyNumberFormat="1" applyFont="1" applyFill="1" applyBorder="1" applyAlignment="1" applyProtection="1">
      <alignment horizontal="left" vertical="top" wrapText="1"/>
    </xf>
    <xf numFmtId="0" fontId="23" fillId="2" borderId="1" xfId="0" applyNumberFormat="1" applyFont="1" applyFill="1" applyBorder="1" applyAlignment="1" applyProtection="1">
      <alignment horizontal="left" vertical="top" wrapText="1"/>
      <protection hidden="1"/>
    </xf>
    <xf numFmtId="0" fontId="19" fillId="2" borderId="1" xfId="4" applyNumberFormat="1" applyFont="1" applyFill="1" applyBorder="1" applyAlignment="1" applyProtection="1">
      <alignment horizontal="center" wrapText="1"/>
      <protection hidden="1"/>
    </xf>
    <xf numFmtId="0" fontId="22" fillId="2" borderId="1" xfId="2" applyNumberFormat="1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49" fontId="12" fillId="2" borderId="1" xfId="4" applyNumberFormat="1" applyFont="1" applyFill="1" applyBorder="1" applyAlignment="1" applyProtection="1">
      <alignment horizontal="center" vertical="top" wrapText="1"/>
      <protection hidden="1"/>
    </xf>
    <xf numFmtId="3" fontId="21" fillId="2" borderId="1" xfId="6" applyNumberFormat="1" applyFont="1" applyFill="1" applyBorder="1" applyAlignment="1" applyProtection="1">
      <alignment horizontal="right" wrapText="1"/>
      <protection hidden="1"/>
    </xf>
    <xf numFmtId="0" fontId="30" fillId="2" borderId="1" xfId="4" applyNumberFormat="1" applyFont="1" applyFill="1" applyBorder="1" applyAlignment="1" applyProtection="1">
      <alignment horizontal="center" wrapText="1"/>
      <protection hidden="1"/>
    </xf>
    <xf numFmtId="0" fontId="28" fillId="2" borderId="1" xfId="4" applyNumberFormat="1" applyFont="1" applyFill="1" applyBorder="1" applyAlignment="1" applyProtection="1">
      <alignment horizontal="center" wrapText="1"/>
      <protection hidden="1"/>
    </xf>
    <xf numFmtId="0" fontId="24" fillId="2" borderId="1" xfId="8" applyNumberFormat="1" applyFont="1" applyFill="1" applyBorder="1" applyAlignment="1" applyProtection="1">
      <alignment horizontal="left" vertical="top" wrapText="1"/>
      <protection hidden="1"/>
    </xf>
    <xf numFmtId="0" fontId="11" fillId="2" borderId="1" xfId="3" applyNumberFormat="1" applyFont="1" applyFill="1" applyBorder="1" applyAlignment="1" applyProtection="1">
      <alignment vertical="top"/>
    </xf>
    <xf numFmtId="49" fontId="12" fillId="2" borderId="1" xfId="4" applyNumberFormat="1" applyFont="1" applyFill="1" applyBorder="1" applyAlignment="1" applyProtection="1">
      <alignment horizontal="center" wrapText="1"/>
      <protection hidden="1"/>
    </xf>
    <xf numFmtId="49" fontId="24" fillId="2" borderId="1" xfId="0" applyNumberFormat="1" applyFont="1" applyFill="1" applyBorder="1" applyAlignment="1">
      <alignment horizontal="left" vertical="top" wrapText="1"/>
    </xf>
    <xf numFmtId="49" fontId="6" fillId="2" borderId="1" xfId="4" applyNumberFormat="1" applyFont="1" applyFill="1" applyBorder="1" applyAlignment="1" applyProtection="1">
      <alignment horizontal="center" wrapText="1"/>
      <protection hidden="1"/>
    </xf>
    <xf numFmtId="49" fontId="22" fillId="2" borderId="1" xfId="3" applyNumberFormat="1" applyFont="1" applyFill="1" applyBorder="1" applyAlignment="1" applyProtection="1">
      <alignment horizontal="left" vertical="top" wrapText="1"/>
      <protection hidden="1"/>
    </xf>
    <xf numFmtId="0" fontId="22" fillId="2" borderId="1" xfId="0" applyNumberFormat="1" applyFont="1" applyFill="1" applyBorder="1" applyAlignment="1" applyProtection="1">
      <alignment horizontal="left" vertical="top" wrapText="1"/>
      <protection hidden="1"/>
    </xf>
    <xf numFmtId="49" fontId="23" fillId="2" borderId="1" xfId="3" applyNumberFormat="1" applyFont="1" applyFill="1" applyBorder="1" applyAlignment="1" applyProtection="1">
      <alignment horizontal="left" vertical="top" wrapText="1"/>
      <protection hidden="1"/>
    </xf>
    <xf numFmtId="165" fontId="8" fillId="2" borderId="1" xfId="0" applyNumberFormat="1" applyFont="1" applyFill="1" applyBorder="1"/>
    <xf numFmtId="165" fontId="9" fillId="2" borderId="1" xfId="2" applyNumberFormat="1" applyFont="1" applyFill="1" applyBorder="1" applyAlignment="1" applyProtection="1">
      <alignment horizontal="left" vertical="top" wrapText="1"/>
      <protection hidden="1"/>
    </xf>
    <xf numFmtId="0" fontId="26" fillId="2" borderId="1" xfId="5" applyNumberFormat="1" applyFont="1" applyFill="1" applyBorder="1" applyAlignment="1" applyProtection="1">
      <alignment horizontal="left" vertical="top" wrapText="1"/>
      <protection hidden="1"/>
    </xf>
    <xf numFmtId="0" fontId="23" fillId="2" borderId="1" xfId="0" applyFont="1" applyFill="1" applyBorder="1" applyAlignment="1" applyProtection="1">
      <alignment horizontal="left" vertical="top"/>
    </xf>
    <xf numFmtId="0" fontId="0" fillId="2" borderId="1" xfId="0" applyNumberFormat="1" applyFill="1" applyBorder="1" applyAlignment="1" applyProtection="1">
      <alignment vertical="top" wrapText="1"/>
      <protection hidden="1"/>
    </xf>
    <xf numFmtId="0" fontId="23" fillId="2" borderId="1" xfId="3" applyNumberFormat="1" applyFont="1" applyFill="1" applyBorder="1" applyAlignment="1" applyProtection="1">
      <alignment horizontal="left" vertical="top"/>
    </xf>
    <xf numFmtId="0" fontId="23" fillId="2" borderId="1" xfId="0" applyFont="1" applyFill="1" applyBorder="1" applyAlignment="1">
      <alignment horizontal="left" vertical="top" wrapText="1"/>
    </xf>
    <xf numFmtId="3" fontId="34" fillId="2" borderId="1" xfId="5" applyNumberFormat="1" applyFont="1" applyFill="1" applyBorder="1" applyAlignment="1" applyProtection="1">
      <alignment horizontal="right" wrapText="1"/>
      <protection hidden="1"/>
    </xf>
    <xf numFmtId="3" fontId="35" fillId="2" borderId="1" xfId="5" applyNumberFormat="1" applyFont="1" applyFill="1" applyBorder="1" applyAlignment="1" applyProtection="1">
      <alignment horizontal="right" wrapText="1"/>
      <protection hidden="1"/>
    </xf>
    <xf numFmtId="0" fontId="22" fillId="2" borderId="1" xfId="0" applyFont="1" applyFill="1" applyBorder="1" applyAlignment="1" applyProtection="1">
      <alignment horizontal="left" vertical="top" wrapText="1"/>
      <protection hidden="1"/>
    </xf>
    <xf numFmtId="3" fontId="35" fillId="2" borderId="1" xfId="3" applyNumberFormat="1" applyFont="1" applyFill="1" applyBorder="1" applyAlignment="1" applyProtection="1">
      <alignment horizontal="right" wrapText="1"/>
      <protection hidden="1"/>
    </xf>
    <xf numFmtId="3" fontId="21" fillId="2" borderId="1" xfId="3" applyNumberFormat="1" applyFont="1" applyFill="1" applyBorder="1" applyAlignment="1" applyProtection="1">
      <alignment horizontal="right" wrapText="1"/>
      <protection hidden="1"/>
    </xf>
    <xf numFmtId="0" fontId="24" fillId="2" borderId="1" xfId="0" applyNumberFormat="1" applyFont="1" applyFill="1" applyBorder="1" applyAlignment="1" applyProtection="1">
      <alignment horizontal="left" vertical="top" wrapText="1"/>
      <protection hidden="1"/>
    </xf>
    <xf numFmtId="49" fontId="31" fillId="2" borderId="1" xfId="4" applyNumberFormat="1" applyFont="1" applyFill="1" applyBorder="1" applyAlignment="1" applyProtection="1">
      <alignment horizontal="center" vertical="top" wrapText="1"/>
      <protection hidden="1"/>
    </xf>
    <xf numFmtId="3" fontId="18" fillId="2" borderId="1" xfId="3" applyNumberFormat="1" applyFont="1" applyFill="1" applyBorder="1" applyAlignment="1" applyProtection="1">
      <alignment horizontal="right" wrapText="1"/>
      <protection hidden="1"/>
    </xf>
    <xf numFmtId="3" fontId="34" fillId="2" borderId="1" xfId="3" applyNumberFormat="1" applyFont="1" applyFill="1" applyBorder="1" applyAlignment="1" applyProtection="1">
      <alignment horizontal="right" wrapText="1"/>
      <protection hidden="1"/>
    </xf>
    <xf numFmtId="0" fontId="23" fillId="2" borderId="1" xfId="7" applyNumberFormat="1" applyFont="1" applyFill="1" applyBorder="1" applyAlignment="1" applyProtection="1">
      <alignment horizontal="left" vertical="top" wrapText="1"/>
      <protection hidden="1"/>
    </xf>
    <xf numFmtId="3" fontId="34" fillId="2" borderId="1" xfId="3" applyNumberFormat="1" applyFont="1" applyFill="1" applyBorder="1" applyAlignment="1" applyProtection="1">
      <alignment horizontal="right"/>
    </xf>
    <xf numFmtId="0" fontId="31" fillId="2" borderId="1" xfId="3" applyNumberFormat="1" applyFont="1" applyFill="1" applyBorder="1" applyAlignment="1" applyProtection="1"/>
    <xf numFmtId="0" fontId="6" fillId="2" borderId="1" xfId="3" applyNumberFormat="1" applyFont="1" applyFill="1" applyBorder="1" applyAlignment="1" applyProtection="1">
      <alignment horizontal="left" wrapText="1"/>
    </xf>
    <xf numFmtId="49" fontId="31" fillId="2" borderId="1" xfId="3" applyNumberFormat="1" applyFont="1" applyFill="1" applyBorder="1" applyAlignment="1" applyProtection="1">
      <alignment horizontal="center"/>
    </xf>
    <xf numFmtId="0" fontId="31" fillId="2" borderId="1" xfId="3" applyNumberFormat="1" applyFont="1" applyFill="1" applyBorder="1" applyAlignment="1" applyProtection="1">
      <alignment wrapText="1"/>
      <protection hidden="1"/>
    </xf>
    <xf numFmtId="3" fontId="34" fillId="2" borderId="1" xfId="6" applyNumberFormat="1" applyFont="1" applyFill="1" applyBorder="1" applyAlignment="1">
      <alignment horizontal="right"/>
    </xf>
    <xf numFmtId="3" fontId="21" fillId="2" borderId="1" xfId="6" applyNumberFormat="1" applyFont="1" applyFill="1" applyBorder="1" applyAlignment="1">
      <alignment horizontal="right"/>
    </xf>
    <xf numFmtId="3" fontId="18" fillId="2" borderId="1" xfId="5" applyNumberFormat="1" applyFont="1" applyFill="1" applyBorder="1" applyAlignment="1" applyProtection="1">
      <alignment horizontal="right" wrapText="1"/>
      <protection hidden="1"/>
    </xf>
    <xf numFmtId="0" fontId="6" fillId="2" borderId="1" xfId="3" applyNumberFormat="1" applyFont="1" applyFill="1" applyBorder="1" applyAlignment="1" applyProtection="1">
      <alignment horizontal="left" vertical="center" wrapText="1"/>
    </xf>
    <xf numFmtId="165" fontId="11" fillId="2" borderId="1" xfId="3" applyNumberFormat="1" applyFont="1" applyFill="1" applyBorder="1" applyAlignment="1" applyProtection="1">
      <alignment horizontal="right" vertical="top" wrapText="1"/>
      <protection hidden="1"/>
    </xf>
    <xf numFmtId="0" fontId="6" fillId="2" borderId="1" xfId="3" applyFont="1" applyFill="1" applyBorder="1" applyAlignment="1">
      <alignment horizontal="left" vertical="center" wrapText="1"/>
    </xf>
    <xf numFmtId="164" fontId="32" fillId="2" borderId="1" xfId="0" applyNumberFormat="1" applyFont="1" applyFill="1" applyBorder="1"/>
    <xf numFmtId="0" fontId="9" fillId="2" borderId="1" xfId="3" applyNumberFormat="1" applyFont="1" applyFill="1" applyBorder="1" applyAlignment="1" applyProtection="1">
      <alignment horizontal="left" vertical="top" wrapText="1"/>
    </xf>
    <xf numFmtId="49" fontId="32" fillId="2" borderId="1" xfId="3" applyNumberFormat="1" applyFont="1" applyFill="1" applyBorder="1" applyAlignment="1" applyProtection="1">
      <alignment horizontal="center" vertical="top" wrapText="1"/>
      <protection hidden="1"/>
    </xf>
    <xf numFmtId="0" fontId="31" fillId="2" borderId="1" xfId="3" applyNumberFormat="1" applyFont="1" applyFill="1" applyBorder="1" applyAlignment="1" applyProtection="1">
      <alignment vertical="top" wrapText="1"/>
      <protection hidden="1"/>
    </xf>
    <xf numFmtId="0" fontId="9" fillId="2" borderId="1" xfId="2" applyNumberFormat="1" applyFont="1" applyFill="1" applyBorder="1" applyAlignment="1" applyProtection="1">
      <alignment horizontal="left" vertical="top" wrapText="1"/>
      <protection hidden="1"/>
    </xf>
    <xf numFmtId="165" fontId="14" fillId="2" borderId="1" xfId="0" applyNumberFormat="1" applyFont="1" applyFill="1" applyBorder="1"/>
    <xf numFmtId="49" fontId="17" fillId="2" borderId="1" xfId="4" applyNumberFormat="1" applyFont="1" applyFill="1" applyBorder="1" applyAlignment="1" applyProtection="1">
      <alignment horizontal="left" wrapText="1"/>
      <protection hidden="1"/>
    </xf>
    <xf numFmtId="0" fontId="9" fillId="2" borderId="1" xfId="4" applyNumberFormat="1" applyFont="1" applyFill="1" applyBorder="1" applyAlignment="1" applyProtection="1">
      <alignment horizontal="center" wrapText="1"/>
      <protection hidden="1"/>
    </xf>
    <xf numFmtId="0" fontId="39" fillId="2" borderId="1" xfId="3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Font="1" applyFill="1" applyBorder="1"/>
    <xf numFmtId="4" fontId="6" fillId="2" borderId="1" xfId="0" applyNumberFormat="1" applyFont="1" applyFill="1" applyBorder="1" applyAlignment="1">
      <alignment horizontal="left" vertical="top" wrapText="1"/>
    </xf>
    <xf numFmtId="0" fontId="24" fillId="2" borderId="1" xfId="0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horizontal="left" vertical="top" wrapText="1"/>
    </xf>
    <xf numFmtId="0" fontId="6" fillId="2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2" borderId="1" xfId="4" applyNumberFormat="1" applyFont="1" applyFill="1" applyBorder="1" applyAlignment="1" applyProtection="1">
      <alignment wrapText="1"/>
      <protection hidden="1"/>
    </xf>
    <xf numFmtId="0" fontId="6" fillId="2" borderId="1" xfId="3" applyNumberFormat="1" applyFont="1" applyFill="1" applyBorder="1" applyAlignment="1" applyProtection="1">
      <alignment vertical="top" wrapText="1"/>
    </xf>
    <xf numFmtId="165" fontId="13" fillId="2" borderId="1" xfId="0" applyNumberFormat="1" applyFont="1" applyFill="1" applyBorder="1"/>
    <xf numFmtId="0" fontId="12" fillId="2" borderId="1" xfId="4" applyNumberFormat="1" applyFont="1" applyFill="1" applyBorder="1" applyAlignment="1" applyProtection="1">
      <alignment wrapText="1"/>
      <protection hidden="1"/>
    </xf>
    <xf numFmtId="0" fontId="27" fillId="2" borderId="1" xfId="0" applyFont="1" applyFill="1" applyBorder="1" applyAlignment="1" applyProtection="1">
      <alignment horizontal="left" vertical="top" wrapText="1"/>
      <protection hidden="1"/>
    </xf>
    <xf numFmtId="16" fontId="10" fillId="2" borderId="1" xfId="4" applyNumberFormat="1" applyFont="1" applyFill="1" applyBorder="1" applyAlignment="1" applyProtection="1">
      <alignment horizontal="center" wrapText="1"/>
      <protection hidden="1"/>
    </xf>
    <xf numFmtId="0" fontId="39" fillId="2" borderId="1" xfId="5" applyNumberFormat="1" applyFont="1" applyFill="1" applyBorder="1" applyAlignment="1" applyProtection="1">
      <alignment horizontal="left" vertical="top" wrapText="1"/>
      <protection hidden="1"/>
    </xf>
    <xf numFmtId="0" fontId="11" fillId="2" borderId="1" xfId="5" applyFont="1" applyFill="1" applyBorder="1" applyAlignment="1">
      <alignment vertical="center" wrapText="1"/>
    </xf>
    <xf numFmtId="0" fontId="24" fillId="2" borderId="1" xfId="7" applyNumberFormat="1" applyFont="1" applyFill="1" applyBorder="1" applyAlignment="1" applyProtection="1">
      <alignment horizontal="left" vertical="top" wrapText="1"/>
      <protection hidden="1"/>
    </xf>
    <xf numFmtId="0" fontId="22" fillId="2" borderId="1" xfId="7" applyNumberFormat="1" applyFont="1" applyFill="1" applyBorder="1" applyAlignment="1" applyProtection="1">
      <alignment horizontal="left" vertical="top" wrapText="1"/>
      <protection hidden="1"/>
    </xf>
    <xf numFmtId="0" fontId="20" fillId="2" borderId="1" xfId="0" applyFont="1" applyFill="1" applyBorder="1"/>
    <xf numFmtId="0" fontId="13" fillId="2" borderId="1" xfId="3" applyNumberFormat="1" applyFont="1" applyFill="1" applyBorder="1" applyAlignment="1" applyProtection="1">
      <alignment horizontal="left" vertical="top" wrapText="1"/>
      <protection hidden="1"/>
    </xf>
    <xf numFmtId="0" fontId="6" fillId="2" borderId="1" xfId="0" applyNumberFormat="1" applyFont="1" applyFill="1" applyBorder="1" applyAlignment="1" applyProtection="1">
      <alignment vertical="top" wrapText="1"/>
      <protection hidden="1"/>
    </xf>
    <xf numFmtId="0" fontId="22" fillId="2" borderId="1" xfId="8" applyNumberFormat="1" applyFont="1" applyFill="1" applyBorder="1" applyAlignment="1" applyProtection="1">
      <alignment horizontal="left" vertical="top" wrapText="1"/>
      <protection hidden="1"/>
    </xf>
    <xf numFmtId="3" fontId="35" fillId="2" borderId="1" xfId="0" applyNumberFormat="1" applyFont="1" applyFill="1" applyBorder="1" applyAlignment="1">
      <alignment horizontal="right" wrapText="1"/>
    </xf>
    <xf numFmtId="0" fontId="40" fillId="2" borderId="1" xfId="0" applyFont="1" applyFill="1" applyBorder="1"/>
    <xf numFmtId="0" fontId="12" fillId="2" borderId="0" xfId="4" applyNumberFormat="1" applyFont="1" applyFill="1" applyBorder="1" applyAlignment="1" applyProtection="1">
      <alignment horizontal="center" wrapText="1"/>
      <protection hidden="1"/>
    </xf>
    <xf numFmtId="0" fontId="6" fillId="2" borderId="0" xfId="0" applyFont="1" applyFill="1" applyBorder="1" applyAlignment="1" applyProtection="1">
      <alignment vertical="top" wrapText="1"/>
      <protection hidden="1"/>
    </xf>
    <xf numFmtId="0" fontId="0" fillId="2" borderId="0" xfId="0" applyFont="1" applyFill="1" applyBorder="1"/>
    <xf numFmtId="3" fontId="0" fillId="2" borderId="0" xfId="0" applyNumberFormat="1" applyFont="1" applyFill="1" applyBorder="1"/>
    <xf numFmtId="0" fontId="6" fillId="2" borderId="0" xfId="3" applyNumberFormat="1" applyFont="1" applyFill="1" applyBorder="1" applyAlignment="1" applyProtection="1">
      <alignment vertical="top" wrapText="1"/>
      <protection hidden="1"/>
    </xf>
    <xf numFmtId="166" fontId="0" fillId="2" borderId="0" xfId="0" applyNumberFormat="1" applyFont="1" applyFill="1"/>
    <xf numFmtId="0" fontId="6" fillId="0" borderId="1" xfId="3" applyNumberFormat="1" applyFont="1" applyFill="1" applyBorder="1" applyAlignment="1" applyProtection="1">
      <alignment horizontal="left" vertical="top" wrapText="1"/>
      <protection hidden="1"/>
    </xf>
    <xf numFmtId="0" fontId="11" fillId="0" borderId="1" xfId="3" applyNumberFormat="1" applyFont="1" applyFill="1" applyBorder="1" applyAlignment="1" applyProtection="1">
      <alignment horizontal="left" vertical="top" wrapText="1"/>
      <protection hidden="1"/>
    </xf>
    <xf numFmtId="0" fontId="6" fillId="0" borderId="1" xfId="3" applyFont="1" applyFill="1" applyBorder="1" applyAlignment="1">
      <alignment horizontal="left" vertical="top" wrapText="1"/>
    </xf>
    <xf numFmtId="0" fontId="6" fillId="0" borderId="1" xfId="3" applyFont="1" applyFill="1" applyBorder="1" applyAlignment="1" applyProtection="1">
      <alignment horizontal="left" wrapText="1"/>
      <protection hidden="1"/>
    </xf>
    <xf numFmtId="0" fontId="11" fillId="0" borderId="1" xfId="3" applyFont="1" applyFill="1" applyBorder="1" applyAlignment="1" applyProtection="1">
      <alignment horizontal="left" wrapText="1"/>
      <protection hidden="1"/>
    </xf>
    <xf numFmtId="0" fontId="6" fillId="0" borderId="1" xfId="3" applyNumberFormat="1" applyFont="1" applyFill="1" applyBorder="1" applyAlignment="1" applyProtection="1">
      <alignment horizontal="left" vertical="top" wrapText="1"/>
    </xf>
    <xf numFmtId="0" fontId="11" fillId="0" borderId="1" xfId="3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164" fontId="11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44" fillId="0" borderId="1" xfId="0" applyFont="1" applyFill="1" applyBorder="1"/>
    <xf numFmtId="0" fontId="6" fillId="2" borderId="1" xfId="3" applyNumberFormat="1" applyFont="1" applyFill="1" applyBorder="1" applyAlignment="1" applyProtection="1">
      <alignment horizontal="left" vertical="top" wrapText="1"/>
      <protection hidden="1"/>
    </xf>
    <xf numFmtId="164" fontId="6" fillId="0" borderId="1" xfId="0" applyNumberFormat="1" applyFont="1" applyFill="1" applyBorder="1"/>
    <xf numFmtId="3" fontId="21" fillId="0" borderId="1" xfId="0" applyNumberFormat="1" applyFont="1" applyFill="1" applyBorder="1" applyAlignment="1" applyProtection="1">
      <alignment horizontal="right" wrapText="1"/>
      <protection hidden="1"/>
    </xf>
    <xf numFmtId="0" fontId="6" fillId="0" borderId="1" xfId="5" applyNumberFormat="1" applyFont="1" applyFill="1" applyBorder="1" applyAlignment="1" applyProtection="1">
      <alignment horizontal="left" vertical="top" wrapText="1"/>
      <protection hidden="1"/>
    </xf>
    <xf numFmtId="3" fontId="21" fillId="0" borderId="1" xfId="0" applyNumberFormat="1" applyFont="1" applyFill="1" applyBorder="1" applyAlignment="1">
      <alignment horizontal="right"/>
    </xf>
    <xf numFmtId="3" fontId="21" fillId="0" borderId="1" xfId="6" applyNumberFormat="1" applyFont="1" applyFill="1" applyBorder="1" applyAlignment="1" applyProtection="1">
      <alignment horizontal="right" wrapText="1"/>
      <protection hidden="1"/>
    </xf>
    <xf numFmtId="3" fontId="35" fillId="0" borderId="1" xfId="0" applyNumberFormat="1" applyFont="1" applyFill="1" applyBorder="1" applyAlignment="1" applyProtection="1">
      <alignment horizontal="right" wrapText="1"/>
      <protection hidden="1"/>
    </xf>
    <xf numFmtId="0" fontId="11" fillId="0" borderId="1" xfId="0" applyFont="1" applyFill="1" applyBorder="1" applyAlignment="1">
      <alignment horizontal="left" vertical="top" wrapText="1"/>
    </xf>
    <xf numFmtId="3" fontId="43" fillId="0" borderId="1" xfId="0" applyNumberFormat="1" applyFont="1" applyFill="1" applyBorder="1" applyAlignment="1">
      <alignment horizontal="right"/>
    </xf>
    <xf numFmtId="0" fontId="6" fillId="2" borderId="1" xfId="3" applyNumberFormat="1" applyFont="1" applyFill="1" applyBorder="1" applyAlignment="1" applyProtection="1">
      <alignment horizontal="left" vertical="top" wrapText="1"/>
      <protection hidden="1"/>
    </xf>
    <xf numFmtId="0" fontId="0" fillId="2" borderId="1" xfId="0" applyFont="1" applyFill="1" applyBorder="1" applyAlignment="1">
      <alignment horizontal="center" vertical="center" wrapText="1"/>
    </xf>
    <xf numFmtId="0" fontId="34" fillId="2" borderId="1" xfId="5" applyNumberFormat="1" applyFont="1" applyFill="1" applyBorder="1" applyAlignment="1" applyProtection="1">
      <alignment horizontal="left" vertical="center" wrapText="1"/>
      <protection hidden="1"/>
    </xf>
    <xf numFmtId="0" fontId="23" fillId="2" borderId="1" xfId="5" applyNumberFormat="1" applyFont="1" applyFill="1" applyBorder="1" applyAlignment="1" applyProtection="1">
      <alignment wrapText="1"/>
      <protection hidden="1"/>
    </xf>
    <xf numFmtId="0" fontId="42" fillId="2" borderId="1" xfId="0" applyFont="1" applyFill="1" applyBorder="1" applyAlignment="1" applyProtection="1">
      <alignment wrapText="1"/>
      <protection hidden="1"/>
    </xf>
    <xf numFmtId="0" fontId="11" fillId="2" borderId="1" xfId="0" applyFont="1" applyFill="1" applyBorder="1" applyAlignment="1">
      <alignment horizontal="center"/>
    </xf>
    <xf numFmtId="0" fontId="18" fillId="2" borderId="1" xfId="5" applyNumberFormat="1" applyFont="1" applyFill="1" applyBorder="1" applyAlignment="1" applyProtection="1">
      <alignment horizontal="left" vertical="center" wrapText="1"/>
      <protection hidden="1"/>
    </xf>
    <xf numFmtId="0" fontId="6" fillId="2" borderId="1" xfId="3" applyFont="1" applyFill="1" applyBorder="1" applyAlignment="1" applyProtection="1">
      <alignment horizontal="left" vertical="center" wrapText="1"/>
      <protection hidden="1"/>
    </xf>
    <xf numFmtId="0" fontId="11" fillId="0" borderId="1" xfId="3" quotePrefix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2" borderId="1" xfId="3" applyNumberFormat="1" applyFont="1" applyFill="1" applyBorder="1" applyAlignment="1" applyProtection="1">
      <alignment horizontal="left" vertical="top" wrapText="1"/>
      <protection hidden="1"/>
    </xf>
    <xf numFmtId="0" fontId="5" fillId="2" borderId="0" xfId="0" applyFont="1" applyFill="1" applyAlignment="1">
      <alignment horizont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1" xfId="3" applyNumberFormat="1" applyFont="1" applyFill="1" applyBorder="1" applyAlignment="1" applyProtection="1">
      <alignment horizontal="left" vertical="center" wrapText="1"/>
    </xf>
    <xf numFmtId="0" fontId="6" fillId="0" borderId="1" xfId="3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</cellXfs>
  <cellStyles count="9">
    <cellStyle name="Обычный" xfId="0" builtinId="0"/>
    <cellStyle name="Обычный 2" xfId="5"/>
    <cellStyle name="Обычный 2 2" xfId="7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5"/>
  <sheetViews>
    <sheetView tabSelected="1" view="pageBreakPreview" zoomScaleNormal="90" zoomScaleSheetLayoutView="100" workbookViewId="0">
      <pane ySplit="6" topLeftCell="A7" activePane="bottomLeft" state="frozen"/>
      <selection pane="bottomLeft" activeCell="E422" sqref="E422"/>
    </sheetView>
  </sheetViews>
  <sheetFormatPr defaultRowHeight="12.75" x14ac:dyDescent="0.2"/>
  <cols>
    <col min="1" max="1" width="8.5703125" style="53" bestFit="1" customWidth="1"/>
    <col min="2" max="2" width="28.7109375" style="54" customWidth="1"/>
    <col min="3" max="3" width="16.7109375" style="55" customWidth="1"/>
    <col min="4" max="4" width="19.5703125" style="55" customWidth="1"/>
    <col min="5" max="5" width="15.5703125" style="55" customWidth="1"/>
    <col min="6" max="6" width="15" style="55" customWidth="1"/>
    <col min="7" max="7" width="17.5703125" style="55" customWidth="1"/>
    <col min="8" max="8" width="19" style="55" customWidth="1"/>
    <col min="9" max="9" width="18.5703125" style="55" hidden="1" customWidth="1"/>
    <col min="10" max="10" width="15.85546875" style="55" hidden="1" customWidth="1"/>
    <col min="11" max="11" width="15.140625" style="55" hidden="1" customWidth="1"/>
    <col min="12" max="12" width="60.28515625" style="59" customWidth="1"/>
    <col min="13" max="16384" width="9.140625" style="55"/>
  </cols>
  <sheetData>
    <row r="1" spans="1:12" x14ac:dyDescent="0.2">
      <c r="L1" s="56" t="s">
        <v>401</v>
      </c>
    </row>
    <row r="2" spans="1:12" ht="12.75" customHeight="1" x14ac:dyDescent="0.2">
      <c r="L2" s="57" t="s">
        <v>1</v>
      </c>
    </row>
    <row r="3" spans="1:12" x14ac:dyDescent="0.2">
      <c r="L3" s="57"/>
    </row>
    <row r="4" spans="1:12" ht="19.5" customHeight="1" x14ac:dyDescent="0.25">
      <c r="A4" s="239" t="s">
        <v>213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</row>
    <row r="5" spans="1:12" ht="18.75" x14ac:dyDescent="0.3">
      <c r="B5" s="58"/>
      <c r="L5" s="59" t="s">
        <v>20</v>
      </c>
    </row>
    <row r="6" spans="1:12" ht="44.25" customHeight="1" x14ac:dyDescent="0.2">
      <c r="A6" s="244" t="s">
        <v>5</v>
      </c>
      <c r="B6" s="244" t="s">
        <v>6</v>
      </c>
      <c r="C6" s="248" t="s">
        <v>15</v>
      </c>
      <c r="D6" s="248" t="s">
        <v>16</v>
      </c>
      <c r="E6" s="246" t="s">
        <v>18</v>
      </c>
      <c r="F6" s="246" t="s">
        <v>19</v>
      </c>
      <c r="G6" s="240" t="s">
        <v>17</v>
      </c>
      <c r="H6" s="240"/>
      <c r="I6" s="60" t="s">
        <v>2</v>
      </c>
      <c r="J6" s="60" t="s">
        <v>3</v>
      </c>
      <c r="K6" s="60" t="s">
        <v>4</v>
      </c>
      <c r="L6" s="250" t="s">
        <v>0</v>
      </c>
    </row>
    <row r="7" spans="1:12" ht="13.5" customHeight="1" x14ac:dyDescent="0.2">
      <c r="A7" s="245"/>
      <c r="B7" s="245"/>
      <c r="C7" s="249"/>
      <c r="D7" s="249"/>
      <c r="E7" s="247"/>
      <c r="F7" s="247"/>
      <c r="G7" s="229" t="s">
        <v>402</v>
      </c>
      <c r="H7" s="229" t="s">
        <v>403</v>
      </c>
      <c r="I7" s="60"/>
      <c r="J7" s="60"/>
      <c r="K7" s="60"/>
      <c r="L7" s="251"/>
    </row>
    <row r="8" spans="1:12" s="64" customFormat="1" ht="60.75" customHeight="1" x14ac:dyDescent="0.25">
      <c r="A8" s="7" t="s">
        <v>12</v>
      </c>
      <c r="B8" s="61" t="s">
        <v>7</v>
      </c>
      <c r="C8" s="13">
        <f>C9+C14+C20</f>
        <v>197043400</v>
      </c>
      <c r="D8" s="13">
        <f t="shared" ref="D8:H8" si="0">D9+D14+D20</f>
        <v>0</v>
      </c>
      <c r="E8" s="13">
        <f t="shared" si="0"/>
        <v>0</v>
      </c>
      <c r="F8" s="13">
        <f t="shared" si="0"/>
        <v>0</v>
      </c>
      <c r="G8" s="13">
        <f t="shared" si="0"/>
        <v>66220985</v>
      </c>
      <c r="H8" s="13">
        <f t="shared" si="0"/>
        <v>78868495</v>
      </c>
      <c r="I8" s="62"/>
      <c r="J8" s="62"/>
      <c r="K8" s="62"/>
      <c r="L8" s="63"/>
    </row>
    <row r="9" spans="1:12" ht="85.5" x14ac:dyDescent="0.25">
      <c r="A9" s="8" t="s">
        <v>8</v>
      </c>
      <c r="B9" s="35" t="s">
        <v>9</v>
      </c>
      <c r="C9" s="18">
        <f>C12+C10</f>
        <v>0</v>
      </c>
      <c r="D9" s="18">
        <f t="shared" ref="D9:H9" si="1">D12+D10</f>
        <v>0</v>
      </c>
      <c r="E9" s="18">
        <f t="shared" si="1"/>
        <v>0</v>
      </c>
      <c r="F9" s="18">
        <f t="shared" si="1"/>
        <v>0</v>
      </c>
      <c r="G9" s="18">
        <f t="shared" si="1"/>
        <v>9719360</v>
      </c>
      <c r="H9" s="18">
        <f t="shared" si="1"/>
        <v>13500000</v>
      </c>
      <c r="I9" s="65"/>
      <c r="J9" s="65"/>
      <c r="K9" s="65"/>
      <c r="L9" s="1"/>
    </row>
    <row r="10" spans="1:12" ht="49.5" customHeight="1" x14ac:dyDescent="0.25">
      <c r="A10" s="8"/>
      <c r="B10" s="30" t="s">
        <v>49</v>
      </c>
      <c r="C10" s="66">
        <f>C11</f>
        <v>0</v>
      </c>
      <c r="D10" s="66">
        <f t="shared" ref="D10:H10" si="2">D11</f>
        <v>0</v>
      </c>
      <c r="E10" s="66">
        <f t="shared" si="2"/>
        <v>0</v>
      </c>
      <c r="F10" s="66">
        <f t="shared" si="2"/>
        <v>0</v>
      </c>
      <c r="G10" s="66">
        <f t="shared" si="2"/>
        <v>5000000</v>
      </c>
      <c r="H10" s="66">
        <f t="shared" si="2"/>
        <v>0</v>
      </c>
      <c r="I10" s="67"/>
      <c r="J10" s="67"/>
      <c r="K10" s="67"/>
      <c r="L10" s="1"/>
    </row>
    <row r="11" spans="1:12" ht="41.25" customHeight="1" x14ac:dyDescent="0.25">
      <c r="A11" s="8"/>
      <c r="B11" s="32" t="s">
        <v>396</v>
      </c>
      <c r="C11" s="68"/>
      <c r="D11" s="68"/>
      <c r="E11" s="12"/>
      <c r="F11" s="68"/>
      <c r="G11" s="68">
        <v>5000000</v>
      </c>
      <c r="H11" s="68"/>
      <c r="I11" s="67"/>
      <c r="J11" s="67"/>
      <c r="K11" s="67"/>
      <c r="L11" s="1" t="s">
        <v>405</v>
      </c>
    </row>
    <row r="12" spans="1:12" ht="30" x14ac:dyDescent="0.25">
      <c r="A12" s="69"/>
      <c r="B12" s="30" t="s">
        <v>153</v>
      </c>
      <c r="C12" s="19">
        <f>C13</f>
        <v>0</v>
      </c>
      <c r="D12" s="19">
        <f t="shared" ref="D12:H12" si="3">D13</f>
        <v>0</v>
      </c>
      <c r="E12" s="19">
        <f t="shared" si="3"/>
        <v>0</v>
      </c>
      <c r="F12" s="19">
        <f t="shared" si="3"/>
        <v>0</v>
      </c>
      <c r="G12" s="19">
        <f t="shared" si="3"/>
        <v>4719360</v>
      </c>
      <c r="H12" s="19">
        <f t="shared" si="3"/>
        <v>13500000</v>
      </c>
      <c r="I12" s="70"/>
      <c r="J12" s="70"/>
      <c r="K12" s="70"/>
      <c r="L12" s="1"/>
    </row>
    <row r="13" spans="1:12" s="72" customFormat="1" ht="104.25" customHeight="1" x14ac:dyDescent="0.25">
      <c r="A13" s="71"/>
      <c r="B13" s="32" t="s">
        <v>396</v>
      </c>
      <c r="C13" s="68">
        <v>0</v>
      </c>
      <c r="D13" s="68">
        <v>0</v>
      </c>
      <c r="E13" s="12"/>
      <c r="F13" s="68">
        <v>0</v>
      </c>
      <c r="G13" s="68">
        <v>4719360</v>
      </c>
      <c r="H13" s="68">
        <v>13500000</v>
      </c>
      <c r="I13" s="67"/>
      <c r="J13" s="67"/>
      <c r="K13" s="67"/>
      <c r="L13" s="1" t="s">
        <v>406</v>
      </c>
    </row>
    <row r="14" spans="1:12" ht="99.75" x14ac:dyDescent="0.25">
      <c r="A14" s="8" t="s">
        <v>10</v>
      </c>
      <c r="B14" s="35" t="s">
        <v>11</v>
      </c>
      <c r="C14" s="18">
        <f>C15+C18</f>
        <v>13000000</v>
      </c>
      <c r="D14" s="18">
        <f t="shared" ref="D14:H14" si="4">D15+D18</f>
        <v>0</v>
      </c>
      <c r="E14" s="18">
        <f t="shared" si="4"/>
        <v>0</v>
      </c>
      <c r="F14" s="18">
        <f t="shared" si="4"/>
        <v>0</v>
      </c>
      <c r="G14" s="18">
        <f t="shared" si="4"/>
        <v>19436000</v>
      </c>
      <c r="H14" s="18">
        <f t="shared" si="4"/>
        <v>0</v>
      </c>
      <c r="I14" s="2"/>
      <c r="J14" s="2"/>
      <c r="K14" s="2"/>
      <c r="L14" s="1"/>
    </row>
    <row r="15" spans="1:12" ht="30" x14ac:dyDescent="0.25">
      <c r="A15" s="7"/>
      <c r="B15" s="30" t="s">
        <v>404</v>
      </c>
      <c r="C15" s="19">
        <f>C16+C17</f>
        <v>13000000</v>
      </c>
      <c r="D15" s="19">
        <f t="shared" ref="D15:H15" si="5">D16+D17</f>
        <v>0</v>
      </c>
      <c r="E15" s="19">
        <f t="shared" si="5"/>
        <v>0</v>
      </c>
      <c r="F15" s="19">
        <f t="shared" si="5"/>
        <v>0</v>
      </c>
      <c r="G15" s="19">
        <f t="shared" si="5"/>
        <v>13000000</v>
      </c>
      <c r="H15" s="19">
        <f t="shared" si="5"/>
        <v>0</v>
      </c>
      <c r="I15" s="2"/>
      <c r="J15" s="2"/>
      <c r="K15" s="2"/>
      <c r="L15" s="1"/>
    </row>
    <row r="16" spans="1:12" ht="39.75" customHeight="1" x14ac:dyDescent="0.25">
      <c r="A16" s="7"/>
      <c r="B16" s="73" t="s">
        <v>116</v>
      </c>
      <c r="C16" s="14">
        <v>13000000</v>
      </c>
      <c r="D16" s="14"/>
      <c r="E16" s="14"/>
      <c r="F16" s="14"/>
      <c r="G16" s="14"/>
      <c r="H16" s="14"/>
      <c r="I16" s="2"/>
      <c r="J16" s="2"/>
      <c r="K16" s="2"/>
      <c r="L16" s="48" t="s">
        <v>407</v>
      </c>
    </row>
    <row r="17" spans="1:12" ht="55.5" customHeight="1" x14ac:dyDescent="0.25">
      <c r="A17" s="7"/>
      <c r="B17" s="73" t="s">
        <v>116</v>
      </c>
      <c r="C17" s="37"/>
      <c r="D17" s="37"/>
      <c r="E17" s="14"/>
      <c r="F17" s="37"/>
      <c r="G17" s="14">
        <v>13000000</v>
      </c>
      <c r="H17" s="37"/>
      <c r="I17" s="2"/>
      <c r="J17" s="2"/>
      <c r="K17" s="2"/>
      <c r="L17" s="48" t="s">
        <v>408</v>
      </c>
    </row>
    <row r="18" spans="1:12" ht="45" x14ac:dyDescent="0.25">
      <c r="A18" s="7"/>
      <c r="B18" s="30" t="s">
        <v>108</v>
      </c>
      <c r="C18" s="37">
        <f>C19</f>
        <v>0</v>
      </c>
      <c r="D18" s="37">
        <f t="shared" ref="D18:H18" si="6">D19</f>
        <v>0</v>
      </c>
      <c r="E18" s="37">
        <f t="shared" si="6"/>
        <v>0</v>
      </c>
      <c r="F18" s="37">
        <f t="shared" si="6"/>
        <v>0</v>
      </c>
      <c r="G18" s="37">
        <f t="shared" si="6"/>
        <v>6436000</v>
      </c>
      <c r="H18" s="37">
        <f t="shared" si="6"/>
        <v>0</v>
      </c>
      <c r="I18" s="2"/>
      <c r="J18" s="2"/>
      <c r="K18" s="2"/>
      <c r="L18" s="48"/>
    </row>
    <row r="19" spans="1:12" ht="79.5" customHeight="1" x14ac:dyDescent="0.25">
      <c r="A19" s="7"/>
      <c r="B19" s="32" t="s">
        <v>396</v>
      </c>
      <c r="C19" s="37"/>
      <c r="D19" s="37"/>
      <c r="E19" s="14"/>
      <c r="F19" s="37"/>
      <c r="G19" s="14">
        <v>6436000</v>
      </c>
      <c r="H19" s="37"/>
      <c r="I19" s="2"/>
      <c r="J19" s="2"/>
      <c r="K19" s="2"/>
      <c r="L19" s="208" t="s">
        <v>409</v>
      </c>
    </row>
    <row r="20" spans="1:12" ht="71.25" x14ac:dyDescent="0.25">
      <c r="A20" s="8" t="s">
        <v>14</v>
      </c>
      <c r="B20" s="29" t="s">
        <v>117</v>
      </c>
      <c r="C20" s="36">
        <f t="shared" ref="C20:H20" si="7">C21</f>
        <v>184043400</v>
      </c>
      <c r="D20" s="36">
        <f t="shared" si="7"/>
        <v>0</v>
      </c>
      <c r="E20" s="36">
        <f t="shared" si="7"/>
        <v>0</v>
      </c>
      <c r="F20" s="36">
        <f t="shared" si="7"/>
        <v>0</v>
      </c>
      <c r="G20" s="36">
        <f t="shared" si="7"/>
        <v>37065625</v>
      </c>
      <c r="H20" s="36">
        <f t="shared" si="7"/>
        <v>65368495</v>
      </c>
      <c r="I20" s="2"/>
      <c r="J20" s="2"/>
      <c r="K20" s="2"/>
      <c r="L20" s="48"/>
    </row>
    <row r="21" spans="1:12" ht="30" x14ac:dyDescent="0.25">
      <c r="A21" s="7"/>
      <c r="B21" s="74" t="s">
        <v>118</v>
      </c>
      <c r="C21" s="37">
        <f>SUM(C22:C41)</f>
        <v>184043400</v>
      </c>
      <c r="D21" s="37">
        <f t="shared" ref="D21:K21" si="8">SUM(D23:D41)</f>
        <v>0</v>
      </c>
      <c r="E21" s="37">
        <f t="shared" si="8"/>
        <v>0</v>
      </c>
      <c r="F21" s="37">
        <f t="shared" si="8"/>
        <v>0</v>
      </c>
      <c r="G21" s="37">
        <f t="shared" si="8"/>
        <v>37065625</v>
      </c>
      <c r="H21" s="37">
        <f t="shared" si="8"/>
        <v>65368495</v>
      </c>
      <c r="I21" s="37">
        <f t="shared" si="8"/>
        <v>0</v>
      </c>
      <c r="J21" s="37">
        <f t="shared" si="8"/>
        <v>0</v>
      </c>
      <c r="K21" s="37">
        <f t="shared" si="8"/>
        <v>0</v>
      </c>
      <c r="L21" s="48"/>
    </row>
    <row r="22" spans="1:12" ht="152.25" customHeight="1" x14ac:dyDescent="0.25">
      <c r="A22" s="7"/>
      <c r="B22" s="32" t="s">
        <v>384</v>
      </c>
      <c r="C22" s="14">
        <v>184043400</v>
      </c>
      <c r="D22" s="20"/>
      <c r="E22" s="20"/>
      <c r="F22" s="20"/>
      <c r="G22" s="20"/>
      <c r="H22" s="20"/>
      <c r="I22" s="3"/>
      <c r="J22" s="3"/>
      <c r="K22" s="3"/>
      <c r="L22" s="219" t="s">
        <v>415</v>
      </c>
    </row>
    <row r="23" spans="1:12" ht="90" customHeight="1" x14ac:dyDescent="0.25">
      <c r="A23" s="7"/>
      <c r="B23" s="32" t="s">
        <v>38</v>
      </c>
      <c r="C23" s="14"/>
      <c r="D23" s="20"/>
      <c r="E23" s="20"/>
      <c r="F23" s="20"/>
      <c r="G23" s="20"/>
      <c r="H23" s="20">
        <f>5000000+6436000+13000000</f>
        <v>24436000</v>
      </c>
      <c r="I23" s="2"/>
      <c r="J23" s="2"/>
      <c r="K23" s="2"/>
      <c r="L23" s="209" t="s">
        <v>410</v>
      </c>
    </row>
    <row r="24" spans="1:12" ht="42" customHeight="1" x14ac:dyDescent="0.25">
      <c r="A24" s="7"/>
      <c r="B24" s="32" t="s">
        <v>38</v>
      </c>
      <c r="C24" s="14"/>
      <c r="D24" s="20"/>
      <c r="E24" s="20"/>
      <c r="F24" s="20"/>
      <c r="G24" s="20"/>
      <c r="H24" s="20">
        <f>360918+7231435+913577+1750000+1227000+447500+6861854+2236480</f>
        <v>21028764</v>
      </c>
      <c r="I24" s="2"/>
      <c r="J24" s="2"/>
      <c r="K24" s="2"/>
      <c r="L24" s="209" t="s">
        <v>411</v>
      </c>
    </row>
    <row r="25" spans="1:12" ht="38.25" customHeight="1" x14ac:dyDescent="0.25">
      <c r="A25" s="7"/>
      <c r="B25" s="32" t="s">
        <v>38</v>
      </c>
      <c r="C25" s="14"/>
      <c r="D25" s="20"/>
      <c r="E25" s="20"/>
      <c r="F25" s="20"/>
      <c r="G25" s="20"/>
      <c r="H25" s="20">
        <v>4961750</v>
      </c>
      <c r="I25" s="2"/>
      <c r="J25" s="2"/>
      <c r="K25" s="2"/>
      <c r="L25" s="209" t="s">
        <v>359</v>
      </c>
    </row>
    <row r="26" spans="1:12" ht="26.25" x14ac:dyDescent="0.25">
      <c r="A26" s="7"/>
      <c r="B26" s="32" t="s">
        <v>38</v>
      </c>
      <c r="C26" s="14"/>
      <c r="D26" s="20"/>
      <c r="E26" s="20"/>
      <c r="F26" s="20"/>
      <c r="G26" s="20"/>
      <c r="H26" s="20">
        <v>106861</v>
      </c>
      <c r="I26" s="2"/>
      <c r="J26" s="2"/>
      <c r="K26" s="2"/>
      <c r="L26" s="75" t="s">
        <v>412</v>
      </c>
    </row>
    <row r="27" spans="1:12" ht="29.25" customHeight="1" x14ac:dyDescent="0.25">
      <c r="A27" s="7"/>
      <c r="B27" s="32" t="s">
        <v>38</v>
      </c>
      <c r="C27" s="14"/>
      <c r="D27" s="20"/>
      <c r="E27" s="20"/>
      <c r="F27" s="20"/>
      <c r="G27" s="20">
        <v>447500</v>
      </c>
      <c r="H27" s="20"/>
      <c r="I27" s="2"/>
      <c r="J27" s="2"/>
      <c r="K27" s="2"/>
      <c r="L27" s="209" t="s">
        <v>360</v>
      </c>
    </row>
    <row r="28" spans="1:12" ht="40.5" customHeight="1" x14ac:dyDescent="0.25">
      <c r="A28" s="7"/>
      <c r="B28" s="32" t="s">
        <v>38</v>
      </c>
      <c r="C28" s="14"/>
      <c r="D28" s="20"/>
      <c r="E28" s="20"/>
      <c r="F28" s="20"/>
      <c r="G28" s="20">
        <f>1009915+1311725+1431769+1192608+975945+786040+153852</f>
        <v>6861854</v>
      </c>
      <c r="H28" s="20"/>
      <c r="I28" s="2"/>
      <c r="J28" s="2"/>
      <c r="K28" s="2"/>
      <c r="L28" s="75" t="s">
        <v>352</v>
      </c>
    </row>
    <row r="29" spans="1:12" ht="26.25" customHeight="1" x14ac:dyDescent="0.25">
      <c r="A29" s="7"/>
      <c r="B29" s="32" t="s">
        <v>38</v>
      </c>
      <c r="C29" s="14"/>
      <c r="D29" s="20"/>
      <c r="E29" s="20"/>
      <c r="F29" s="20"/>
      <c r="G29" s="20">
        <f>1750000+1227000</f>
        <v>2977000</v>
      </c>
      <c r="H29" s="20"/>
      <c r="I29" s="2"/>
      <c r="J29" s="2"/>
      <c r="K29" s="2"/>
      <c r="L29" s="75" t="s">
        <v>413</v>
      </c>
    </row>
    <row r="30" spans="1:12" ht="39" x14ac:dyDescent="0.25">
      <c r="A30" s="7"/>
      <c r="B30" s="32" t="s">
        <v>38</v>
      </c>
      <c r="C30" s="14"/>
      <c r="D30" s="20"/>
      <c r="E30" s="20"/>
      <c r="F30" s="20"/>
      <c r="G30" s="20">
        <v>6000000</v>
      </c>
      <c r="H30" s="20">
        <v>6000000</v>
      </c>
      <c r="I30" s="2"/>
      <c r="J30" s="2"/>
      <c r="K30" s="2"/>
      <c r="L30" s="75" t="s">
        <v>417</v>
      </c>
    </row>
    <row r="31" spans="1:12" ht="39" x14ac:dyDescent="0.25">
      <c r="A31" s="7"/>
      <c r="B31" s="32" t="s">
        <v>38</v>
      </c>
      <c r="C31" s="14"/>
      <c r="D31" s="20"/>
      <c r="E31" s="20"/>
      <c r="F31" s="20"/>
      <c r="G31" s="20">
        <v>1200000</v>
      </c>
      <c r="H31" s="20">
        <v>1200000</v>
      </c>
      <c r="I31" s="2"/>
      <c r="J31" s="2"/>
      <c r="K31" s="2"/>
      <c r="L31" s="75" t="s">
        <v>416</v>
      </c>
    </row>
    <row r="32" spans="1:12" ht="27.75" customHeight="1" x14ac:dyDescent="0.25">
      <c r="A32" s="7"/>
      <c r="B32" s="32"/>
      <c r="C32" s="14"/>
      <c r="D32" s="20"/>
      <c r="E32" s="20"/>
      <c r="F32" s="20"/>
      <c r="G32" s="20">
        <f>5230000+2400000</f>
        <v>7630000</v>
      </c>
      <c r="H32" s="20">
        <f>5230000+2400000</f>
        <v>7630000</v>
      </c>
      <c r="I32" s="2"/>
      <c r="J32" s="2"/>
      <c r="K32" s="2"/>
      <c r="L32" s="219" t="s">
        <v>414</v>
      </c>
    </row>
    <row r="33" spans="1:12" ht="66" customHeight="1" x14ac:dyDescent="0.25">
      <c r="A33" s="7"/>
      <c r="B33" s="32" t="s">
        <v>396</v>
      </c>
      <c r="C33" s="14"/>
      <c r="D33" s="20"/>
      <c r="E33" s="20"/>
      <c r="F33" s="20"/>
      <c r="G33" s="20"/>
      <c r="H33" s="20">
        <v>5120</v>
      </c>
      <c r="I33" s="3"/>
      <c r="J33" s="3"/>
      <c r="K33" s="3"/>
      <c r="L33" s="76" t="s">
        <v>418</v>
      </c>
    </row>
    <row r="34" spans="1:12" ht="30" x14ac:dyDescent="0.25">
      <c r="A34" s="7"/>
      <c r="B34" s="32" t="s">
        <v>396</v>
      </c>
      <c r="C34" s="14"/>
      <c r="D34" s="20"/>
      <c r="E34" s="20"/>
      <c r="F34" s="20"/>
      <c r="G34" s="20">
        <v>2236480</v>
      </c>
      <c r="H34" s="20"/>
      <c r="I34" s="3"/>
      <c r="J34" s="3"/>
      <c r="K34" s="3"/>
      <c r="L34" s="75" t="s">
        <v>328</v>
      </c>
    </row>
    <row r="35" spans="1:12" ht="39" x14ac:dyDescent="0.25">
      <c r="A35" s="7"/>
      <c r="B35" s="32" t="s">
        <v>396</v>
      </c>
      <c r="C35" s="12"/>
      <c r="D35" s="12"/>
      <c r="E35" s="12"/>
      <c r="F35" s="12"/>
      <c r="G35" s="20">
        <v>360918</v>
      </c>
      <c r="H35" s="20"/>
      <c r="I35" s="6"/>
      <c r="J35" s="6"/>
      <c r="K35" s="6"/>
      <c r="L35" s="75" t="s">
        <v>287</v>
      </c>
    </row>
    <row r="36" spans="1:12" ht="39" x14ac:dyDescent="0.25">
      <c r="A36" s="7"/>
      <c r="B36" s="32" t="s">
        <v>396</v>
      </c>
      <c r="C36" s="12"/>
      <c r="D36" s="12"/>
      <c r="E36" s="20"/>
      <c r="F36" s="21"/>
      <c r="G36" s="20">
        <v>7231435</v>
      </c>
      <c r="H36" s="21"/>
      <c r="I36" s="6"/>
      <c r="J36" s="6"/>
      <c r="K36" s="6"/>
      <c r="L36" s="75" t="s">
        <v>419</v>
      </c>
    </row>
    <row r="37" spans="1:12" ht="29.25" customHeight="1" x14ac:dyDescent="0.25">
      <c r="A37" s="7"/>
      <c r="B37" s="32" t="s">
        <v>396</v>
      </c>
      <c r="C37" s="12"/>
      <c r="D37" s="12"/>
      <c r="E37" s="12"/>
      <c r="F37" s="12"/>
      <c r="G37" s="12">
        <v>913577</v>
      </c>
      <c r="H37" s="12"/>
      <c r="I37" s="6"/>
      <c r="J37" s="6"/>
      <c r="K37" s="6"/>
      <c r="L37" s="75" t="s">
        <v>288</v>
      </c>
    </row>
    <row r="38" spans="1:12" ht="30" x14ac:dyDescent="0.25">
      <c r="A38" s="7"/>
      <c r="B38" s="32" t="s">
        <v>396</v>
      </c>
      <c r="C38" s="12"/>
      <c r="D38" s="12"/>
      <c r="E38" s="12"/>
      <c r="F38" s="12"/>
      <c r="G38" s="12">
        <v>106861</v>
      </c>
      <c r="H38" s="12"/>
      <c r="I38" s="6"/>
      <c r="J38" s="6"/>
      <c r="K38" s="6"/>
      <c r="L38" s="235" t="s">
        <v>351</v>
      </c>
    </row>
    <row r="39" spans="1:12" ht="39.75" customHeight="1" x14ac:dyDescent="0.25">
      <c r="A39" s="7"/>
      <c r="B39" s="32"/>
      <c r="C39" s="14"/>
      <c r="D39" s="20"/>
      <c r="E39" s="20"/>
      <c r="F39" s="20"/>
      <c r="G39" s="20">
        <v>1100000</v>
      </c>
      <c r="H39" s="20"/>
      <c r="I39" s="2"/>
      <c r="J39" s="2"/>
      <c r="K39" s="2"/>
      <c r="L39" s="219" t="s">
        <v>340</v>
      </c>
    </row>
    <row r="40" spans="1:12" ht="26.25" x14ac:dyDescent="0.25">
      <c r="A40" s="7"/>
      <c r="B40" s="32"/>
      <c r="C40" s="12"/>
      <c r="D40" s="12"/>
      <c r="E40" s="12"/>
      <c r="F40" s="12"/>
      <c r="G40" s="12"/>
      <c r="H40" s="12"/>
      <c r="I40" s="6"/>
      <c r="J40" s="6"/>
      <c r="K40" s="6"/>
      <c r="L40" s="210" t="s">
        <v>361</v>
      </c>
    </row>
    <row r="41" spans="1:12" ht="29.25" customHeight="1" x14ac:dyDescent="0.25">
      <c r="A41" s="7"/>
      <c r="B41" s="32" t="s">
        <v>289</v>
      </c>
      <c r="C41" s="12"/>
      <c r="D41" s="12"/>
      <c r="E41" s="12"/>
      <c r="F41" s="12"/>
      <c r="G41" s="12"/>
      <c r="H41" s="12"/>
      <c r="I41" s="6"/>
      <c r="J41" s="6"/>
      <c r="K41" s="6"/>
      <c r="L41" s="207" t="s">
        <v>362</v>
      </c>
    </row>
    <row r="42" spans="1:12" ht="71.25" x14ac:dyDescent="0.25">
      <c r="A42" s="78" t="s">
        <v>119</v>
      </c>
      <c r="B42" s="28" t="s">
        <v>120</v>
      </c>
      <c r="C42" s="13">
        <f t="shared" ref="C42:H42" si="9">C43+C61+C66+C70+C78+C81+C86</f>
        <v>120733400</v>
      </c>
      <c r="D42" s="13">
        <f t="shared" si="9"/>
        <v>180379343</v>
      </c>
      <c r="E42" s="13">
        <f t="shared" si="9"/>
        <v>0</v>
      </c>
      <c r="F42" s="13">
        <f t="shared" si="9"/>
        <v>87822840</v>
      </c>
      <c r="G42" s="13">
        <f t="shared" si="9"/>
        <v>139135083</v>
      </c>
      <c r="H42" s="13">
        <f t="shared" si="9"/>
        <v>128829559</v>
      </c>
      <c r="I42" s="79" t="e">
        <f>I43+I61+#REF!+I66+I70+I78</f>
        <v>#REF!</v>
      </c>
      <c r="J42" s="79" t="e">
        <f>J43+J61+#REF!+J66+J70+J78</f>
        <v>#REF!</v>
      </c>
      <c r="K42" s="79" t="e">
        <f>K43+K61+#REF!+K66+K70+K78</f>
        <v>#REF!</v>
      </c>
      <c r="L42" s="46"/>
    </row>
    <row r="43" spans="1:12" ht="57" x14ac:dyDescent="0.25">
      <c r="A43" s="80" t="s">
        <v>121</v>
      </c>
      <c r="B43" s="35" t="s">
        <v>122</v>
      </c>
      <c r="C43" s="18">
        <f t="shared" ref="C43:D43" si="10">C44</f>
        <v>2536000</v>
      </c>
      <c r="D43" s="18">
        <f t="shared" si="10"/>
        <v>0</v>
      </c>
      <c r="E43" s="18">
        <f>E44</f>
        <v>0</v>
      </c>
      <c r="F43" s="18">
        <f t="shared" ref="F43:H43" si="11">F44</f>
        <v>0</v>
      </c>
      <c r="G43" s="18">
        <f t="shared" si="11"/>
        <v>84486835</v>
      </c>
      <c r="H43" s="18">
        <f t="shared" si="11"/>
        <v>84499835</v>
      </c>
      <c r="I43" s="62"/>
      <c r="J43" s="62"/>
      <c r="K43" s="62"/>
      <c r="L43" s="219"/>
    </row>
    <row r="44" spans="1:12" ht="30" x14ac:dyDescent="0.25">
      <c r="A44" s="80"/>
      <c r="B44" s="30" t="s">
        <v>123</v>
      </c>
      <c r="C44" s="19">
        <f t="shared" ref="C44:H44" si="12">SUM(C45:C60)</f>
        <v>2536000</v>
      </c>
      <c r="D44" s="19">
        <f t="shared" si="12"/>
        <v>0</v>
      </c>
      <c r="E44" s="19">
        <f t="shared" si="12"/>
        <v>0</v>
      </c>
      <c r="F44" s="19">
        <f t="shared" si="12"/>
        <v>0</v>
      </c>
      <c r="G44" s="19">
        <f t="shared" si="12"/>
        <v>84486835</v>
      </c>
      <c r="H44" s="19">
        <f t="shared" si="12"/>
        <v>84499835</v>
      </c>
      <c r="I44" s="81"/>
      <c r="J44" s="81"/>
      <c r="K44" s="81"/>
      <c r="L44" s="219"/>
    </row>
    <row r="45" spans="1:12" ht="45" x14ac:dyDescent="0.25">
      <c r="A45" s="80"/>
      <c r="B45" s="32" t="s">
        <v>386</v>
      </c>
      <c r="C45" s="12">
        <v>1136000</v>
      </c>
      <c r="D45" s="12"/>
      <c r="E45" s="12"/>
      <c r="F45" s="12"/>
      <c r="G45" s="12"/>
      <c r="H45" s="12"/>
      <c r="I45" s="81"/>
      <c r="J45" s="81"/>
      <c r="K45" s="81"/>
      <c r="L45" s="47" t="s">
        <v>387</v>
      </c>
    </row>
    <row r="46" spans="1:12" ht="62.25" customHeight="1" x14ac:dyDescent="0.25">
      <c r="A46" s="80"/>
      <c r="B46" s="73" t="s">
        <v>420</v>
      </c>
      <c r="C46" s="12">
        <v>1400000</v>
      </c>
      <c r="D46" s="12"/>
      <c r="E46" s="12"/>
      <c r="F46" s="12"/>
      <c r="G46" s="12"/>
      <c r="H46" s="12"/>
      <c r="I46" s="81"/>
      <c r="J46" s="81"/>
      <c r="K46" s="81"/>
      <c r="L46" s="47" t="s">
        <v>421</v>
      </c>
    </row>
    <row r="47" spans="1:12" ht="68.25" customHeight="1" x14ac:dyDescent="0.25">
      <c r="A47" s="80"/>
      <c r="B47" s="73" t="s">
        <v>290</v>
      </c>
      <c r="C47" s="12"/>
      <c r="D47" s="12"/>
      <c r="E47" s="12"/>
      <c r="F47" s="12"/>
      <c r="G47" s="12"/>
      <c r="H47" s="12">
        <v>1079000</v>
      </c>
      <c r="I47" s="81"/>
      <c r="J47" s="81"/>
      <c r="K47" s="81"/>
      <c r="L47" s="211" t="s">
        <v>423</v>
      </c>
    </row>
    <row r="48" spans="1:12" ht="60" x14ac:dyDescent="0.25">
      <c r="A48" s="80"/>
      <c r="B48" s="32" t="s">
        <v>291</v>
      </c>
      <c r="C48" s="12"/>
      <c r="D48" s="12"/>
      <c r="E48" s="12"/>
      <c r="F48" s="12"/>
      <c r="G48" s="12">
        <v>1079000</v>
      </c>
      <c r="H48" s="12"/>
      <c r="I48" s="81"/>
      <c r="J48" s="81"/>
      <c r="K48" s="81"/>
      <c r="L48" s="1" t="s">
        <v>422</v>
      </c>
    </row>
    <row r="49" spans="1:12" ht="90" x14ac:dyDescent="0.25">
      <c r="A49" s="80"/>
      <c r="B49" s="32" t="s">
        <v>292</v>
      </c>
      <c r="C49" s="12"/>
      <c r="D49" s="12"/>
      <c r="E49" s="12"/>
      <c r="F49" s="12"/>
      <c r="G49" s="12">
        <v>56220940</v>
      </c>
      <c r="H49" s="12">
        <v>56220940</v>
      </c>
      <c r="I49" s="81"/>
      <c r="J49" s="81"/>
      <c r="K49" s="81"/>
      <c r="L49" s="48" t="s">
        <v>293</v>
      </c>
    </row>
    <row r="50" spans="1:12" ht="47.25" customHeight="1" x14ac:dyDescent="0.25">
      <c r="A50" s="80"/>
      <c r="B50" s="32" t="s">
        <v>294</v>
      </c>
      <c r="C50" s="12"/>
      <c r="D50" s="12"/>
      <c r="E50" s="12"/>
      <c r="F50" s="12"/>
      <c r="G50" s="12">
        <v>1513895</v>
      </c>
      <c r="H50" s="12">
        <v>1513895</v>
      </c>
      <c r="I50" s="81"/>
      <c r="J50" s="81"/>
      <c r="K50" s="81"/>
      <c r="L50" s="208" t="s">
        <v>424</v>
      </c>
    </row>
    <row r="51" spans="1:12" ht="93.75" customHeight="1" x14ac:dyDescent="0.25">
      <c r="A51" s="80"/>
      <c r="B51" s="32"/>
      <c r="C51" s="12"/>
      <c r="D51" s="12"/>
      <c r="E51" s="12"/>
      <c r="F51" s="12"/>
      <c r="G51" s="12">
        <v>15443000</v>
      </c>
      <c r="H51" s="12">
        <v>13300000</v>
      </c>
      <c r="I51" s="81"/>
      <c r="J51" s="81"/>
      <c r="K51" s="81"/>
      <c r="L51" s="208" t="s">
        <v>490</v>
      </c>
    </row>
    <row r="52" spans="1:12" ht="92.25" customHeight="1" x14ac:dyDescent="0.25">
      <c r="A52" s="80"/>
      <c r="B52" s="32"/>
      <c r="C52" s="12"/>
      <c r="D52" s="12"/>
      <c r="E52" s="12"/>
      <c r="F52" s="12"/>
      <c r="G52" s="12">
        <v>2523000</v>
      </c>
      <c r="H52" s="12">
        <v>9561000</v>
      </c>
      <c r="I52" s="81"/>
      <c r="J52" s="81"/>
      <c r="K52" s="81"/>
      <c r="L52" s="208" t="s">
        <v>491</v>
      </c>
    </row>
    <row r="53" spans="1:12" ht="83.25" customHeight="1" x14ac:dyDescent="0.25">
      <c r="A53" s="80"/>
      <c r="B53" s="32"/>
      <c r="C53" s="12"/>
      <c r="D53" s="12"/>
      <c r="E53" s="12"/>
      <c r="F53" s="12"/>
      <c r="G53" s="12">
        <v>7707000</v>
      </c>
      <c r="H53" s="12">
        <v>2825000</v>
      </c>
      <c r="I53" s="81"/>
      <c r="J53" s="81"/>
      <c r="K53" s="81"/>
      <c r="L53" s="208" t="s">
        <v>492</v>
      </c>
    </row>
    <row r="54" spans="1:12" ht="135" x14ac:dyDescent="0.25">
      <c r="A54" s="80"/>
      <c r="B54" s="32" t="s">
        <v>295</v>
      </c>
      <c r="C54" s="12"/>
      <c r="D54" s="12"/>
      <c r="E54" s="12"/>
      <c r="F54" s="12"/>
      <c r="G54" s="12"/>
      <c r="H54" s="12"/>
      <c r="I54" s="81"/>
      <c r="J54" s="81"/>
      <c r="K54" s="81"/>
      <c r="L54" s="212" t="s">
        <v>363</v>
      </c>
    </row>
    <row r="55" spans="1:12" ht="106.5" customHeight="1" x14ac:dyDescent="0.25">
      <c r="A55" s="80"/>
      <c r="B55" s="32" t="s">
        <v>425</v>
      </c>
      <c r="C55" s="12"/>
      <c r="D55" s="12"/>
      <c r="E55" s="12"/>
      <c r="F55" s="12"/>
      <c r="G55" s="12"/>
      <c r="H55" s="12"/>
      <c r="I55" s="81"/>
      <c r="J55" s="81"/>
      <c r="K55" s="81"/>
      <c r="L55" s="212" t="s">
        <v>364</v>
      </c>
    </row>
    <row r="56" spans="1:12" ht="45" x14ac:dyDescent="0.25">
      <c r="A56" s="80"/>
      <c r="B56" s="32" t="s">
        <v>296</v>
      </c>
      <c r="C56" s="12"/>
      <c r="D56" s="12"/>
      <c r="E56" s="12"/>
      <c r="F56" s="12"/>
      <c r="G56" s="12"/>
      <c r="H56" s="12"/>
      <c r="I56" s="81"/>
      <c r="J56" s="81"/>
      <c r="K56" s="81"/>
      <c r="L56" s="212" t="s">
        <v>365</v>
      </c>
    </row>
    <row r="57" spans="1:12" ht="105" x14ac:dyDescent="0.25">
      <c r="A57" s="80"/>
      <c r="B57" s="32" t="s">
        <v>297</v>
      </c>
      <c r="C57" s="12"/>
      <c r="D57" s="12"/>
      <c r="E57" s="12"/>
      <c r="F57" s="12"/>
      <c r="G57" s="12"/>
      <c r="H57" s="12"/>
      <c r="I57" s="81"/>
      <c r="J57" s="81"/>
      <c r="K57" s="81"/>
      <c r="L57" s="212" t="s">
        <v>366</v>
      </c>
    </row>
    <row r="58" spans="1:12" ht="60" x14ac:dyDescent="0.25">
      <c r="A58" s="80"/>
      <c r="B58" s="32" t="s">
        <v>291</v>
      </c>
      <c r="C58" s="12"/>
      <c r="D58" s="12"/>
      <c r="E58" s="12"/>
      <c r="F58" s="12"/>
      <c r="G58" s="12"/>
      <c r="H58" s="12"/>
      <c r="I58" s="81"/>
      <c r="J58" s="81"/>
      <c r="K58" s="81"/>
      <c r="L58" s="212" t="s">
        <v>367</v>
      </c>
    </row>
    <row r="59" spans="1:12" ht="90" x14ac:dyDescent="0.25">
      <c r="A59" s="80"/>
      <c r="B59" s="32" t="s">
        <v>298</v>
      </c>
      <c r="C59" s="12"/>
      <c r="D59" s="12"/>
      <c r="E59" s="12"/>
      <c r="F59" s="12"/>
      <c r="G59" s="12"/>
      <c r="H59" s="12"/>
      <c r="I59" s="81"/>
      <c r="J59" s="81"/>
      <c r="K59" s="81"/>
      <c r="L59" s="212" t="s">
        <v>368</v>
      </c>
    </row>
    <row r="60" spans="1:12" ht="45" x14ac:dyDescent="0.25">
      <c r="A60" s="80"/>
      <c r="B60" s="32" t="s">
        <v>329</v>
      </c>
      <c r="C60" s="12"/>
      <c r="D60" s="12"/>
      <c r="E60" s="12"/>
      <c r="F60" s="12"/>
      <c r="G60" s="12"/>
      <c r="H60" s="12"/>
      <c r="I60" s="81"/>
      <c r="J60" s="81"/>
      <c r="K60" s="81"/>
      <c r="L60" s="212" t="s">
        <v>369</v>
      </c>
    </row>
    <row r="61" spans="1:12" ht="71.25" x14ac:dyDescent="0.25">
      <c r="A61" s="82" t="s">
        <v>154</v>
      </c>
      <c r="B61" s="35" t="s">
        <v>155</v>
      </c>
      <c r="C61" s="22">
        <f>C62</f>
        <v>93088700</v>
      </c>
      <c r="D61" s="22">
        <f t="shared" ref="D61:H61" si="13">D62</f>
        <v>180379343</v>
      </c>
      <c r="E61" s="22">
        <f t="shared" si="13"/>
        <v>0</v>
      </c>
      <c r="F61" s="22">
        <f t="shared" si="13"/>
        <v>10000000</v>
      </c>
      <c r="G61" s="22">
        <f t="shared" si="13"/>
        <v>45055840</v>
      </c>
      <c r="H61" s="22">
        <f t="shared" si="13"/>
        <v>34737316</v>
      </c>
      <c r="I61" s="83"/>
      <c r="J61" s="83"/>
      <c r="K61" s="83"/>
      <c r="L61" s="48"/>
    </row>
    <row r="62" spans="1:12" ht="30" x14ac:dyDescent="0.25">
      <c r="A62" s="69"/>
      <c r="B62" s="30" t="s">
        <v>153</v>
      </c>
      <c r="C62" s="84">
        <f>C63+C64</f>
        <v>93088700</v>
      </c>
      <c r="D62" s="84">
        <f>D63+D65</f>
        <v>180379343</v>
      </c>
      <c r="E62" s="84">
        <f t="shared" ref="E62:H62" si="14">E63+E65</f>
        <v>0</v>
      </c>
      <c r="F62" s="84">
        <f t="shared" si="14"/>
        <v>10000000</v>
      </c>
      <c r="G62" s="84">
        <f t="shared" si="14"/>
        <v>45055840</v>
      </c>
      <c r="H62" s="84">
        <f t="shared" si="14"/>
        <v>34737316</v>
      </c>
      <c r="I62" s="85" t="e">
        <f t="shared" ref="I62:K62" si="15">I63+I65</f>
        <v>#REF!</v>
      </c>
      <c r="J62" s="85" t="e">
        <f t="shared" si="15"/>
        <v>#REF!</v>
      </c>
      <c r="K62" s="85" t="e">
        <f t="shared" si="15"/>
        <v>#REF!</v>
      </c>
      <c r="L62" s="48"/>
    </row>
    <row r="63" spans="1:12" ht="27.75" customHeight="1" x14ac:dyDescent="0.25">
      <c r="A63" s="69"/>
      <c r="B63" s="32"/>
      <c r="C63" s="21"/>
      <c r="D63" s="21"/>
      <c r="E63" s="20"/>
      <c r="F63" s="20">
        <v>10000000</v>
      </c>
      <c r="G63" s="5"/>
      <c r="H63" s="20"/>
      <c r="I63" s="83"/>
      <c r="J63" s="83"/>
      <c r="K63" s="83"/>
      <c r="L63" s="86" t="s">
        <v>327</v>
      </c>
    </row>
    <row r="64" spans="1:12" ht="75.75" customHeight="1" x14ac:dyDescent="0.25">
      <c r="A64" s="69"/>
      <c r="B64" s="32" t="s">
        <v>385</v>
      </c>
      <c r="C64" s="20">
        <v>93088700</v>
      </c>
      <c r="D64" s="5"/>
      <c r="E64" s="20"/>
      <c r="F64" s="20"/>
      <c r="G64" s="5"/>
      <c r="H64" s="20"/>
      <c r="I64" s="83"/>
      <c r="J64" s="83"/>
      <c r="K64" s="83"/>
      <c r="L64" s="86" t="s">
        <v>426</v>
      </c>
    </row>
    <row r="65" spans="1:12" ht="41.25" customHeight="1" x14ac:dyDescent="0.25">
      <c r="A65" s="69"/>
      <c r="B65" s="32"/>
      <c r="C65" s="5"/>
      <c r="D65" s="20">
        <v>180379343</v>
      </c>
      <c r="E65" s="20"/>
      <c r="F65" s="20"/>
      <c r="G65" s="20">
        <v>45055840</v>
      </c>
      <c r="H65" s="20">
        <v>34737316</v>
      </c>
      <c r="I65" s="85" t="e">
        <f>#REF!+#REF!</f>
        <v>#REF!</v>
      </c>
      <c r="J65" s="85" t="e">
        <f>#REF!+#REF!</f>
        <v>#REF!</v>
      </c>
      <c r="K65" s="85" t="e">
        <f>#REF!+#REF!</f>
        <v>#REF!</v>
      </c>
      <c r="L65" s="208" t="s">
        <v>427</v>
      </c>
    </row>
    <row r="66" spans="1:12" ht="131.25" customHeight="1" x14ac:dyDescent="0.25">
      <c r="A66" s="82" t="s">
        <v>156</v>
      </c>
      <c r="B66" s="35" t="s">
        <v>428</v>
      </c>
      <c r="C66" s="18">
        <f>C67</f>
        <v>25108700</v>
      </c>
      <c r="D66" s="18">
        <f t="shared" ref="D66:H66" si="16">D67</f>
        <v>0</v>
      </c>
      <c r="E66" s="18">
        <f t="shared" si="16"/>
        <v>0</v>
      </c>
      <c r="F66" s="18">
        <f t="shared" si="16"/>
        <v>0</v>
      </c>
      <c r="G66" s="18">
        <f t="shared" si="16"/>
        <v>5550000</v>
      </c>
      <c r="H66" s="18">
        <f t="shared" si="16"/>
        <v>5550000</v>
      </c>
      <c r="I66" s="87"/>
      <c r="J66" s="87"/>
      <c r="K66" s="87"/>
      <c r="L66" s="219"/>
    </row>
    <row r="67" spans="1:12" ht="30" x14ac:dyDescent="0.25">
      <c r="A67" s="82"/>
      <c r="B67" s="30" t="s">
        <v>123</v>
      </c>
      <c r="C67" s="12">
        <f>C68+C69</f>
        <v>25108700</v>
      </c>
      <c r="D67" s="12">
        <f t="shared" ref="D67:H67" si="17">D68+D69</f>
        <v>0</v>
      </c>
      <c r="E67" s="12">
        <f t="shared" si="17"/>
        <v>0</v>
      </c>
      <c r="F67" s="12">
        <f t="shared" si="17"/>
        <v>0</v>
      </c>
      <c r="G67" s="12">
        <f t="shared" si="17"/>
        <v>5550000</v>
      </c>
      <c r="H67" s="12">
        <f t="shared" si="17"/>
        <v>5550000</v>
      </c>
      <c r="I67" s="87"/>
      <c r="J67" s="87"/>
      <c r="K67" s="87"/>
      <c r="L67" s="219"/>
    </row>
    <row r="68" spans="1:12" ht="76.5" customHeight="1" x14ac:dyDescent="0.25">
      <c r="A68" s="82"/>
      <c r="B68" s="32" t="s">
        <v>429</v>
      </c>
      <c r="C68" s="12">
        <v>25108700</v>
      </c>
      <c r="D68" s="18"/>
      <c r="E68" s="18"/>
      <c r="F68" s="18"/>
      <c r="G68" s="18"/>
      <c r="H68" s="18"/>
      <c r="I68" s="87"/>
      <c r="J68" s="87"/>
      <c r="K68" s="87"/>
      <c r="L68" s="47" t="s">
        <v>299</v>
      </c>
    </row>
    <row r="69" spans="1:12" ht="25.5" x14ac:dyDescent="0.25">
      <c r="A69" s="82"/>
      <c r="B69" s="30"/>
      <c r="C69" s="18"/>
      <c r="D69" s="18"/>
      <c r="E69" s="18"/>
      <c r="F69" s="18"/>
      <c r="G69" s="12">
        <v>5550000</v>
      </c>
      <c r="H69" s="12">
        <v>5550000</v>
      </c>
      <c r="I69" s="87"/>
      <c r="J69" s="87"/>
      <c r="K69" s="87"/>
      <c r="L69" s="219" t="s">
        <v>300</v>
      </c>
    </row>
    <row r="70" spans="1:12" ht="57" x14ac:dyDescent="0.25">
      <c r="A70" s="80" t="s">
        <v>126</v>
      </c>
      <c r="B70" s="29" t="s">
        <v>127</v>
      </c>
      <c r="C70" s="18">
        <f>C71</f>
        <v>0</v>
      </c>
      <c r="D70" s="18">
        <f t="shared" ref="D70:H70" si="18">D71</f>
        <v>0</v>
      </c>
      <c r="E70" s="18">
        <f t="shared" si="18"/>
        <v>0</v>
      </c>
      <c r="F70" s="18">
        <f t="shared" si="18"/>
        <v>0</v>
      </c>
      <c r="G70" s="18">
        <f t="shared" si="18"/>
        <v>1837908</v>
      </c>
      <c r="H70" s="18">
        <f t="shared" si="18"/>
        <v>2837908</v>
      </c>
      <c r="I70" s="88"/>
      <c r="J70" s="88"/>
      <c r="K70" s="88"/>
      <c r="L70" s="89"/>
    </row>
    <row r="71" spans="1:12" ht="30" x14ac:dyDescent="0.25">
      <c r="A71" s="80"/>
      <c r="B71" s="30" t="s">
        <v>128</v>
      </c>
      <c r="C71" s="19">
        <f>SUM(C72:C77)</f>
        <v>0</v>
      </c>
      <c r="D71" s="19">
        <f t="shared" ref="D71:H71" si="19">SUM(D72:D77)</f>
        <v>0</v>
      </c>
      <c r="E71" s="19">
        <f t="shared" si="19"/>
        <v>0</v>
      </c>
      <c r="F71" s="19">
        <f t="shared" si="19"/>
        <v>0</v>
      </c>
      <c r="G71" s="19">
        <f t="shared" si="19"/>
        <v>1837908</v>
      </c>
      <c r="H71" s="19">
        <f t="shared" si="19"/>
        <v>2837908</v>
      </c>
      <c r="I71" s="88"/>
      <c r="J71" s="88"/>
      <c r="K71" s="88"/>
      <c r="L71" s="89"/>
    </row>
    <row r="72" spans="1:12" ht="67.5" customHeight="1" x14ac:dyDescent="0.25">
      <c r="A72" s="80"/>
      <c r="B72" s="30"/>
      <c r="C72" s="19"/>
      <c r="D72" s="19"/>
      <c r="E72" s="19"/>
      <c r="F72" s="19"/>
      <c r="G72" s="12">
        <v>400000</v>
      </c>
      <c r="H72" s="19"/>
      <c r="I72" s="88"/>
      <c r="J72" s="88"/>
      <c r="K72" s="88"/>
      <c r="L72" s="206" t="s">
        <v>431</v>
      </c>
    </row>
    <row r="73" spans="1:12" ht="39" customHeight="1" x14ac:dyDescent="0.25">
      <c r="A73" s="80"/>
      <c r="B73" s="30"/>
      <c r="C73" s="19"/>
      <c r="D73" s="19"/>
      <c r="E73" s="19"/>
      <c r="F73" s="19"/>
      <c r="G73" s="12">
        <v>437908</v>
      </c>
      <c r="H73" s="19"/>
      <c r="I73" s="88"/>
      <c r="J73" s="88"/>
      <c r="K73" s="88"/>
      <c r="L73" s="219" t="s">
        <v>301</v>
      </c>
    </row>
    <row r="74" spans="1:12" ht="38.25" x14ac:dyDescent="0.25">
      <c r="A74" s="80"/>
      <c r="B74" s="30"/>
      <c r="C74" s="19"/>
      <c r="D74" s="19"/>
      <c r="E74" s="19"/>
      <c r="F74" s="19"/>
      <c r="G74" s="12">
        <v>1000000</v>
      </c>
      <c r="H74" s="19"/>
      <c r="I74" s="88"/>
      <c r="J74" s="88"/>
      <c r="K74" s="88"/>
      <c r="L74" s="219" t="s">
        <v>302</v>
      </c>
    </row>
    <row r="75" spans="1:12" ht="66" customHeight="1" x14ac:dyDescent="0.25">
      <c r="A75" s="80"/>
      <c r="B75" s="32" t="s">
        <v>303</v>
      </c>
      <c r="C75" s="20"/>
      <c r="D75" s="20"/>
      <c r="E75" s="20"/>
      <c r="F75" s="20"/>
      <c r="G75" s="20"/>
      <c r="H75" s="20">
        <v>2837908</v>
      </c>
      <c r="I75" s="90"/>
      <c r="J75" s="90"/>
      <c r="K75" s="90"/>
      <c r="L75" s="206" t="s">
        <v>432</v>
      </c>
    </row>
    <row r="76" spans="1:12" ht="80.25" customHeight="1" x14ac:dyDescent="0.25">
      <c r="A76" s="80"/>
      <c r="B76" s="32"/>
      <c r="C76" s="20"/>
      <c r="D76" s="20"/>
      <c r="E76" s="20"/>
      <c r="F76" s="20"/>
      <c r="G76" s="20"/>
      <c r="H76" s="20"/>
      <c r="I76" s="90"/>
      <c r="J76" s="90"/>
      <c r="K76" s="90"/>
      <c r="L76" s="236" t="s">
        <v>430</v>
      </c>
    </row>
    <row r="77" spans="1:12" ht="78.75" customHeight="1" x14ac:dyDescent="0.25">
      <c r="A77" s="80"/>
      <c r="B77" s="32"/>
      <c r="C77" s="20"/>
      <c r="D77" s="20"/>
      <c r="E77" s="20"/>
      <c r="F77" s="20"/>
      <c r="G77" s="20"/>
      <c r="H77" s="20"/>
      <c r="I77" s="90"/>
      <c r="J77" s="90"/>
      <c r="K77" s="90"/>
      <c r="L77" s="236" t="s">
        <v>370</v>
      </c>
    </row>
    <row r="78" spans="1:12" ht="71.25" x14ac:dyDescent="0.25">
      <c r="A78" s="80" t="s">
        <v>185</v>
      </c>
      <c r="B78" s="35" t="s">
        <v>129</v>
      </c>
      <c r="C78" s="22">
        <f>C79</f>
        <v>0</v>
      </c>
      <c r="D78" s="22">
        <f t="shared" ref="D78:H79" si="20">D79</f>
        <v>0</v>
      </c>
      <c r="E78" s="22">
        <f t="shared" si="20"/>
        <v>0</v>
      </c>
      <c r="F78" s="22">
        <f t="shared" si="20"/>
        <v>0</v>
      </c>
      <c r="G78" s="22">
        <f t="shared" si="20"/>
        <v>224500</v>
      </c>
      <c r="H78" s="22">
        <f t="shared" si="20"/>
        <v>224500</v>
      </c>
      <c r="I78" s="90"/>
      <c r="J78" s="90"/>
      <c r="K78" s="90"/>
      <c r="L78" s="219"/>
    </row>
    <row r="79" spans="1:12" ht="30" x14ac:dyDescent="0.25">
      <c r="A79" s="80"/>
      <c r="B79" s="30" t="s">
        <v>128</v>
      </c>
      <c r="C79" s="84">
        <f>C80</f>
        <v>0</v>
      </c>
      <c r="D79" s="84">
        <f t="shared" si="20"/>
        <v>0</v>
      </c>
      <c r="E79" s="84">
        <f t="shared" si="20"/>
        <v>0</v>
      </c>
      <c r="F79" s="84">
        <f t="shared" si="20"/>
        <v>0</v>
      </c>
      <c r="G79" s="84">
        <f t="shared" si="20"/>
        <v>224500</v>
      </c>
      <c r="H79" s="84">
        <f t="shared" si="20"/>
        <v>224500</v>
      </c>
      <c r="I79" s="90"/>
      <c r="J79" s="90"/>
      <c r="K79" s="90"/>
      <c r="L79" s="219"/>
    </row>
    <row r="80" spans="1:12" ht="30" customHeight="1" x14ac:dyDescent="0.25">
      <c r="A80" s="91"/>
      <c r="B80" s="32"/>
      <c r="C80" s="92"/>
      <c r="D80" s="92"/>
      <c r="E80" s="92"/>
      <c r="F80" s="92"/>
      <c r="G80" s="20">
        <v>224500</v>
      </c>
      <c r="H80" s="20">
        <v>224500</v>
      </c>
      <c r="I80" s="81"/>
      <c r="J80" s="81"/>
      <c r="K80" s="81"/>
      <c r="L80" s="219" t="s">
        <v>304</v>
      </c>
    </row>
    <row r="81" spans="1:12" ht="57" x14ac:dyDescent="0.25">
      <c r="A81" s="80" t="s">
        <v>305</v>
      </c>
      <c r="B81" s="35" t="s">
        <v>306</v>
      </c>
      <c r="C81" s="18">
        <f>C82</f>
        <v>0</v>
      </c>
      <c r="D81" s="18">
        <f t="shared" ref="D81:H81" si="21">D82</f>
        <v>0</v>
      </c>
      <c r="E81" s="18">
        <f t="shared" si="21"/>
        <v>0</v>
      </c>
      <c r="F81" s="18">
        <f t="shared" si="21"/>
        <v>0</v>
      </c>
      <c r="G81" s="22">
        <f t="shared" si="21"/>
        <v>1980000</v>
      </c>
      <c r="H81" s="22">
        <f t="shared" si="21"/>
        <v>980000</v>
      </c>
      <c r="I81" s="81"/>
      <c r="J81" s="81"/>
      <c r="K81" s="81"/>
      <c r="L81" s="219"/>
    </row>
    <row r="82" spans="1:12" ht="30" x14ac:dyDescent="0.25">
      <c r="A82" s="91"/>
      <c r="B82" s="30" t="s">
        <v>128</v>
      </c>
      <c r="C82" s="19">
        <f>SUM(C83:C85)</f>
        <v>0</v>
      </c>
      <c r="D82" s="19">
        <f t="shared" ref="D82:H82" si="22">SUM(D83:D85)</f>
        <v>0</v>
      </c>
      <c r="E82" s="19">
        <f t="shared" si="22"/>
        <v>0</v>
      </c>
      <c r="F82" s="19">
        <f t="shared" si="22"/>
        <v>0</v>
      </c>
      <c r="G82" s="19">
        <f t="shared" si="22"/>
        <v>1980000</v>
      </c>
      <c r="H82" s="19">
        <f t="shared" si="22"/>
        <v>980000</v>
      </c>
      <c r="I82" s="81"/>
      <c r="J82" s="81"/>
      <c r="K82" s="81"/>
      <c r="L82" s="219"/>
    </row>
    <row r="83" spans="1:12" ht="65.25" customHeight="1" x14ac:dyDescent="0.25">
      <c r="A83" s="91"/>
      <c r="B83" s="32"/>
      <c r="C83" s="15"/>
      <c r="D83" s="15"/>
      <c r="E83" s="15"/>
      <c r="F83" s="15"/>
      <c r="G83" s="20">
        <v>1680000</v>
      </c>
      <c r="H83" s="20">
        <v>440000</v>
      </c>
      <c r="I83" s="81"/>
      <c r="J83" s="81"/>
      <c r="K83" s="81"/>
      <c r="L83" s="219" t="s">
        <v>350</v>
      </c>
    </row>
    <row r="84" spans="1:12" ht="54" customHeight="1" x14ac:dyDescent="0.25">
      <c r="A84" s="91"/>
      <c r="B84" s="32"/>
      <c r="C84" s="15"/>
      <c r="D84" s="15"/>
      <c r="E84" s="15"/>
      <c r="F84" s="15"/>
      <c r="G84" s="20"/>
      <c r="H84" s="20">
        <v>240000</v>
      </c>
      <c r="I84" s="81"/>
      <c r="J84" s="81"/>
      <c r="K84" s="81"/>
      <c r="L84" s="219" t="s">
        <v>433</v>
      </c>
    </row>
    <row r="85" spans="1:12" ht="41.25" customHeight="1" x14ac:dyDescent="0.25">
      <c r="A85" s="91"/>
      <c r="B85" s="32"/>
      <c r="C85" s="15"/>
      <c r="D85" s="15"/>
      <c r="E85" s="15"/>
      <c r="F85" s="15"/>
      <c r="G85" s="20">
        <v>300000</v>
      </c>
      <c r="H85" s="20">
        <v>300000</v>
      </c>
      <c r="I85" s="81"/>
      <c r="J85" s="81"/>
      <c r="K85" s="81"/>
      <c r="L85" s="219" t="s">
        <v>399</v>
      </c>
    </row>
    <row r="86" spans="1:12" ht="63" x14ac:dyDescent="0.25">
      <c r="A86" s="80" t="s">
        <v>214</v>
      </c>
      <c r="B86" s="230" t="s">
        <v>215</v>
      </c>
      <c r="C86" s="18">
        <f>C87</f>
        <v>0</v>
      </c>
      <c r="D86" s="18">
        <f t="shared" ref="D86:H86" si="23">D87</f>
        <v>0</v>
      </c>
      <c r="E86" s="18">
        <f t="shared" si="23"/>
        <v>0</v>
      </c>
      <c r="F86" s="18">
        <f t="shared" si="23"/>
        <v>77822840</v>
      </c>
      <c r="G86" s="18">
        <f t="shared" si="23"/>
        <v>0</v>
      </c>
      <c r="H86" s="18">
        <f t="shared" si="23"/>
        <v>0</v>
      </c>
      <c r="I86" s="81"/>
      <c r="J86" s="81"/>
      <c r="K86" s="81"/>
      <c r="L86" s="93"/>
    </row>
    <row r="87" spans="1:12" ht="30" x14ac:dyDescent="0.25">
      <c r="A87" s="91"/>
      <c r="B87" s="30" t="s">
        <v>153</v>
      </c>
      <c r="C87" s="19">
        <f>C88</f>
        <v>0</v>
      </c>
      <c r="D87" s="19">
        <f t="shared" ref="D87:H87" si="24">D88</f>
        <v>0</v>
      </c>
      <c r="E87" s="19">
        <f t="shared" si="24"/>
        <v>0</v>
      </c>
      <c r="F87" s="19">
        <f t="shared" si="24"/>
        <v>77822840</v>
      </c>
      <c r="G87" s="19">
        <f t="shared" si="24"/>
        <v>0</v>
      </c>
      <c r="H87" s="19">
        <f t="shared" si="24"/>
        <v>0</v>
      </c>
      <c r="I87" s="81"/>
      <c r="J87" s="81"/>
      <c r="K87" s="81"/>
      <c r="L87" s="93"/>
    </row>
    <row r="88" spans="1:12" ht="51" x14ac:dyDescent="0.25">
      <c r="A88" s="91"/>
      <c r="B88" s="31"/>
      <c r="C88" s="92"/>
      <c r="D88" s="92"/>
      <c r="E88" s="92"/>
      <c r="F88" s="94">
        <v>77822840</v>
      </c>
      <c r="G88" s="20"/>
      <c r="H88" s="20"/>
      <c r="I88" s="81"/>
      <c r="J88" s="81"/>
      <c r="K88" s="81"/>
      <c r="L88" s="213" t="s">
        <v>371</v>
      </c>
    </row>
    <row r="89" spans="1:12" ht="25.5" x14ac:dyDescent="0.25">
      <c r="A89" s="91"/>
      <c r="B89" s="31"/>
      <c r="C89" s="92"/>
      <c r="D89" s="92"/>
      <c r="E89" s="92"/>
      <c r="F89" s="94"/>
      <c r="G89" s="20"/>
      <c r="H89" s="20"/>
      <c r="I89" s="81"/>
      <c r="J89" s="81"/>
      <c r="K89" s="81"/>
      <c r="L89" s="95" t="s">
        <v>330</v>
      </c>
    </row>
    <row r="90" spans="1:12" ht="57" x14ac:dyDescent="0.25">
      <c r="A90" s="7" t="s">
        <v>130</v>
      </c>
      <c r="B90" s="96" t="s">
        <v>131</v>
      </c>
      <c r="C90" s="13">
        <f t="shared" ref="C90:H90" si="25">C91+C103+C107</f>
        <v>167580586</v>
      </c>
      <c r="D90" s="13">
        <f t="shared" si="25"/>
        <v>0</v>
      </c>
      <c r="E90" s="13">
        <f t="shared" si="25"/>
        <v>0</v>
      </c>
      <c r="F90" s="13">
        <f t="shared" si="25"/>
        <v>49950000</v>
      </c>
      <c r="G90" s="13">
        <f t="shared" si="25"/>
        <v>7723104</v>
      </c>
      <c r="H90" s="13">
        <f t="shared" si="25"/>
        <v>1826226</v>
      </c>
      <c r="I90" s="62"/>
      <c r="J90" s="62"/>
      <c r="K90" s="62"/>
      <c r="L90" s="97"/>
    </row>
    <row r="91" spans="1:12" ht="57" x14ac:dyDescent="0.25">
      <c r="A91" s="8" t="s">
        <v>132</v>
      </c>
      <c r="B91" s="98" t="s">
        <v>133</v>
      </c>
      <c r="C91" s="18">
        <f>C92</f>
        <v>167580586</v>
      </c>
      <c r="D91" s="18">
        <f t="shared" ref="D91:H91" si="26">D92</f>
        <v>0</v>
      </c>
      <c r="E91" s="18">
        <f t="shared" si="26"/>
        <v>0</v>
      </c>
      <c r="F91" s="18">
        <f t="shared" si="26"/>
        <v>0</v>
      </c>
      <c r="G91" s="18">
        <f t="shared" si="26"/>
        <v>716226</v>
      </c>
      <c r="H91" s="18">
        <f t="shared" si="26"/>
        <v>716226</v>
      </c>
      <c r="I91" s="99">
        <f>SUM(I93:I102)</f>
        <v>0</v>
      </c>
      <c r="J91" s="99">
        <f>SUM(J93:J102)</f>
        <v>0</v>
      </c>
      <c r="K91" s="99">
        <f>SUM(K93:K102)</f>
        <v>0</v>
      </c>
      <c r="L91" s="219"/>
    </row>
    <row r="92" spans="1:12" ht="45" x14ac:dyDescent="0.25">
      <c r="A92" s="8"/>
      <c r="B92" s="41" t="s">
        <v>134</v>
      </c>
      <c r="C92" s="19">
        <f>SUM(C93:C102)</f>
        <v>167580586</v>
      </c>
      <c r="D92" s="19">
        <f t="shared" ref="D92:H92" si="27">SUM(D93:D102)</f>
        <v>0</v>
      </c>
      <c r="E92" s="19">
        <f t="shared" si="27"/>
        <v>0</v>
      </c>
      <c r="F92" s="19">
        <f t="shared" si="27"/>
        <v>0</v>
      </c>
      <c r="G92" s="19">
        <f t="shared" si="27"/>
        <v>716226</v>
      </c>
      <c r="H92" s="19">
        <f t="shared" si="27"/>
        <v>716226</v>
      </c>
      <c r="I92" s="6"/>
      <c r="J92" s="6"/>
      <c r="K92" s="6"/>
      <c r="L92" s="219"/>
    </row>
    <row r="93" spans="1:12" ht="120" x14ac:dyDescent="0.25">
      <c r="A93" s="100"/>
      <c r="B93" s="31" t="s">
        <v>232</v>
      </c>
      <c r="C93" s="12"/>
      <c r="D93" s="12"/>
      <c r="E93" s="101"/>
      <c r="F93" s="101"/>
      <c r="G93" s="101"/>
      <c r="H93" s="12"/>
      <c r="I93" s="6"/>
      <c r="J93" s="6"/>
      <c r="K93" s="6"/>
      <c r="L93" s="102" t="s">
        <v>358</v>
      </c>
    </row>
    <row r="94" spans="1:12" ht="92.25" customHeight="1" x14ac:dyDescent="0.25">
      <c r="A94" s="100"/>
      <c r="B94" s="103" t="s">
        <v>313</v>
      </c>
      <c r="C94" s="19">
        <f>16000+3300</f>
        <v>19300</v>
      </c>
      <c r="D94" s="19"/>
      <c r="E94" s="19"/>
      <c r="F94" s="19"/>
      <c r="G94" s="19"/>
      <c r="H94" s="19"/>
      <c r="I94" s="6"/>
      <c r="J94" s="6"/>
      <c r="K94" s="6"/>
      <c r="L94" s="50" t="s">
        <v>434</v>
      </c>
    </row>
    <row r="95" spans="1:12" ht="135" x14ac:dyDescent="0.25">
      <c r="A95" s="104"/>
      <c r="B95" s="73" t="s">
        <v>307</v>
      </c>
      <c r="C95" s="12">
        <v>166340600</v>
      </c>
      <c r="D95" s="12"/>
      <c r="E95" s="101"/>
      <c r="F95" s="101"/>
      <c r="G95" s="101"/>
      <c r="H95" s="12"/>
      <c r="I95" s="6"/>
      <c r="J95" s="6"/>
      <c r="K95" s="6"/>
      <c r="L95" s="50" t="s">
        <v>435</v>
      </c>
    </row>
    <row r="96" spans="1:12" ht="135.75" customHeight="1" x14ac:dyDescent="0.25">
      <c r="A96" s="100"/>
      <c r="B96" s="231" t="s">
        <v>308</v>
      </c>
      <c r="C96" s="12">
        <v>1220686</v>
      </c>
      <c r="D96" s="12"/>
      <c r="E96" s="101"/>
      <c r="F96" s="12"/>
      <c r="G96" s="12">
        <v>424274</v>
      </c>
      <c r="H96" s="94">
        <v>424274</v>
      </c>
      <c r="I96" s="6"/>
      <c r="J96" s="6"/>
      <c r="K96" s="6"/>
      <c r="L96" s="105" t="s">
        <v>436</v>
      </c>
    </row>
    <row r="97" spans="1:12" ht="133.5" customHeight="1" x14ac:dyDescent="0.25">
      <c r="A97" s="100"/>
      <c r="B97" s="106" t="s">
        <v>309</v>
      </c>
      <c r="C97" s="12">
        <v>-3022</v>
      </c>
      <c r="D97" s="12"/>
      <c r="E97" s="101"/>
      <c r="F97" s="101"/>
      <c r="G97" s="101"/>
      <c r="H97" s="12"/>
      <c r="I97" s="6"/>
      <c r="J97" s="6"/>
      <c r="K97" s="6"/>
      <c r="L97" s="47" t="s">
        <v>437</v>
      </c>
    </row>
    <row r="98" spans="1:12" ht="165" x14ac:dyDescent="0.25">
      <c r="A98" s="100"/>
      <c r="B98" s="32" t="s">
        <v>388</v>
      </c>
      <c r="C98" s="12">
        <v>516</v>
      </c>
      <c r="D98" s="12"/>
      <c r="E98" s="101"/>
      <c r="F98" s="12"/>
      <c r="G98" s="12"/>
      <c r="H98" s="12"/>
      <c r="I98" s="6"/>
      <c r="J98" s="6"/>
      <c r="K98" s="6"/>
      <c r="L98" s="107" t="s">
        <v>438</v>
      </c>
    </row>
    <row r="99" spans="1:12" ht="120" x14ac:dyDescent="0.25">
      <c r="A99" s="100"/>
      <c r="B99" s="32" t="s">
        <v>310</v>
      </c>
      <c r="C99" s="12">
        <v>2506</v>
      </c>
      <c r="D99" s="12"/>
      <c r="E99" s="101"/>
      <c r="F99" s="12"/>
      <c r="G99" s="12"/>
      <c r="H99" s="94"/>
      <c r="I99" s="6"/>
      <c r="J99" s="6"/>
      <c r="K99" s="6"/>
      <c r="L99" s="107" t="s">
        <v>438</v>
      </c>
    </row>
    <row r="100" spans="1:12" ht="75" x14ac:dyDescent="0.25">
      <c r="A100" s="108"/>
      <c r="B100" s="106" t="s">
        <v>311</v>
      </c>
      <c r="C100" s="12"/>
      <c r="D100" s="12"/>
      <c r="E100" s="101"/>
      <c r="F100" s="101"/>
      <c r="G100" s="101">
        <v>232490</v>
      </c>
      <c r="H100" s="101">
        <v>232490</v>
      </c>
      <c r="I100" s="6"/>
      <c r="J100" s="6"/>
      <c r="K100" s="6"/>
      <c r="L100" s="214" t="s">
        <v>372</v>
      </c>
    </row>
    <row r="101" spans="1:12" ht="58.5" customHeight="1" x14ac:dyDescent="0.25">
      <c r="A101" s="100"/>
      <c r="B101" s="106" t="s">
        <v>439</v>
      </c>
      <c r="C101" s="12"/>
      <c r="D101" s="12"/>
      <c r="E101" s="101"/>
      <c r="F101" s="101"/>
      <c r="G101" s="101"/>
      <c r="H101" s="12">
        <v>59462</v>
      </c>
      <c r="I101" s="6"/>
      <c r="J101" s="6"/>
      <c r="K101" s="6"/>
      <c r="L101" s="42" t="s">
        <v>400</v>
      </c>
    </row>
    <row r="102" spans="1:12" ht="44.25" customHeight="1" x14ac:dyDescent="0.25">
      <c r="A102" s="100"/>
      <c r="B102" s="106" t="s">
        <v>312</v>
      </c>
      <c r="C102" s="12"/>
      <c r="D102" s="12"/>
      <c r="E102" s="101"/>
      <c r="F102" s="12"/>
      <c r="G102" s="12">
        <v>59462</v>
      </c>
      <c r="H102" s="12"/>
      <c r="I102" s="6"/>
      <c r="J102" s="6"/>
      <c r="K102" s="6"/>
      <c r="L102" s="107" t="s">
        <v>440</v>
      </c>
    </row>
    <row r="103" spans="1:12" ht="57" x14ac:dyDescent="0.25">
      <c r="A103" s="110" t="s">
        <v>135</v>
      </c>
      <c r="B103" s="98" t="s">
        <v>136</v>
      </c>
      <c r="C103" s="18">
        <f>C104</f>
        <v>0</v>
      </c>
      <c r="D103" s="18">
        <f t="shared" ref="D103:H103" si="28">D104</f>
        <v>0</v>
      </c>
      <c r="E103" s="18">
        <f t="shared" si="28"/>
        <v>0</v>
      </c>
      <c r="F103" s="18">
        <f t="shared" si="28"/>
        <v>49950000</v>
      </c>
      <c r="G103" s="18">
        <f t="shared" si="28"/>
        <v>5896878</v>
      </c>
      <c r="H103" s="18">
        <f t="shared" si="28"/>
        <v>0</v>
      </c>
      <c r="I103" s="6"/>
      <c r="J103" s="6"/>
      <c r="K103" s="6"/>
      <c r="L103" s="111"/>
    </row>
    <row r="104" spans="1:12" ht="30" x14ac:dyDescent="0.25">
      <c r="A104" s="69"/>
      <c r="B104" s="30" t="s">
        <v>153</v>
      </c>
      <c r="C104" s="19">
        <f>C105+C106</f>
        <v>0</v>
      </c>
      <c r="D104" s="19">
        <f t="shared" ref="D104:H104" si="29">D105+D106</f>
        <v>0</v>
      </c>
      <c r="E104" s="19">
        <f t="shared" si="29"/>
        <v>0</v>
      </c>
      <c r="F104" s="19">
        <f t="shared" si="29"/>
        <v>49950000</v>
      </c>
      <c r="G104" s="19">
        <f t="shared" si="29"/>
        <v>5896878</v>
      </c>
      <c r="H104" s="19">
        <f t="shared" si="29"/>
        <v>0</v>
      </c>
      <c r="I104" s="112"/>
      <c r="J104" s="112"/>
      <c r="K104" s="112"/>
      <c r="L104" s="219"/>
    </row>
    <row r="105" spans="1:12" ht="91.5" customHeight="1" x14ac:dyDescent="0.25">
      <c r="A105" s="69"/>
      <c r="B105" s="32" t="s">
        <v>396</v>
      </c>
      <c r="C105" s="12"/>
      <c r="D105" s="12"/>
      <c r="E105" s="12"/>
      <c r="F105" s="12">
        <v>49950000</v>
      </c>
      <c r="G105" s="12"/>
      <c r="H105" s="12"/>
      <c r="I105" s="113"/>
      <c r="J105" s="113"/>
      <c r="K105" s="113"/>
      <c r="L105" s="114" t="s">
        <v>441</v>
      </c>
    </row>
    <row r="106" spans="1:12" ht="53.25" customHeight="1" x14ac:dyDescent="0.25">
      <c r="A106" s="69"/>
      <c r="B106" s="32" t="s">
        <v>396</v>
      </c>
      <c r="C106" s="12"/>
      <c r="D106" s="12"/>
      <c r="E106" s="12"/>
      <c r="F106" s="12"/>
      <c r="G106" s="84">
        <v>5896878</v>
      </c>
      <c r="H106" s="12"/>
      <c r="I106" s="113"/>
      <c r="J106" s="113"/>
      <c r="K106" s="113"/>
      <c r="L106" s="219" t="s">
        <v>442</v>
      </c>
    </row>
    <row r="107" spans="1:12" ht="42.75" x14ac:dyDescent="0.25">
      <c r="A107" s="8" t="s">
        <v>137</v>
      </c>
      <c r="B107" s="115" t="s">
        <v>138</v>
      </c>
      <c r="C107" s="18">
        <f t="shared" ref="C107:H107" si="30">C108+C111+C114</f>
        <v>0</v>
      </c>
      <c r="D107" s="18">
        <f t="shared" si="30"/>
        <v>0</v>
      </c>
      <c r="E107" s="18">
        <f t="shared" si="30"/>
        <v>0</v>
      </c>
      <c r="F107" s="18">
        <f t="shared" si="30"/>
        <v>0</v>
      </c>
      <c r="G107" s="18">
        <f t="shared" si="30"/>
        <v>1110000</v>
      </c>
      <c r="H107" s="18">
        <f t="shared" si="30"/>
        <v>1110000</v>
      </c>
      <c r="I107" s="6"/>
      <c r="J107" s="6"/>
      <c r="K107" s="6"/>
      <c r="L107" s="219"/>
    </row>
    <row r="108" spans="1:12" ht="30" x14ac:dyDescent="0.25">
      <c r="A108" s="8"/>
      <c r="B108" s="116" t="s">
        <v>118</v>
      </c>
      <c r="C108" s="19">
        <f>C109+C110</f>
        <v>0</v>
      </c>
      <c r="D108" s="19">
        <f t="shared" ref="D108:H108" si="31">D109+D110</f>
        <v>0</v>
      </c>
      <c r="E108" s="19">
        <f t="shared" si="31"/>
        <v>0</v>
      </c>
      <c r="F108" s="19">
        <f t="shared" si="31"/>
        <v>0</v>
      </c>
      <c r="G108" s="19">
        <f t="shared" si="31"/>
        <v>250000</v>
      </c>
      <c r="H108" s="19">
        <f t="shared" si="31"/>
        <v>100000</v>
      </c>
      <c r="I108" s="6"/>
      <c r="J108" s="6"/>
      <c r="K108" s="6"/>
      <c r="L108" s="219"/>
    </row>
    <row r="109" spans="1:12" ht="38.25" x14ac:dyDescent="0.25">
      <c r="A109" s="8"/>
      <c r="B109" s="117" t="s">
        <v>80</v>
      </c>
      <c r="C109" s="18"/>
      <c r="D109" s="18"/>
      <c r="E109" s="18"/>
      <c r="F109" s="18"/>
      <c r="G109" s="18"/>
      <c r="H109" s="12">
        <v>100000</v>
      </c>
      <c r="I109" s="6"/>
      <c r="J109" s="6"/>
      <c r="K109" s="6"/>
      <c r="L109" s="219" t="s">
        <v>341</v>
      </c>
    </row>
    <row r="110" spans="1:12" ht="51" x14ac:dyDescent="0.25">
      <c r="A110" s="8"/>
      <c r="B110" s="232" t="s">
        <v>342</v>
      </c>
      <c r="C110" s="18"/>
      <c r="D110" s="18"/>
      <c r="E110" s="18"/>
      <c r="F110" s="18"/>
      <c r="G110" s="12">
        <v>250000</v>
      </c>
      <c r="H110" s="18"/>
      <c r="I110" s="6"/>
      <c r="J110" s="6"/>
      <c r="K110" s="6"/>
      <c r="L110" s="206" t="s">
        <v>373</v>
      </c>
    </row>
    <row r="111" spans="1:12" ht="30" x14ac:dyDescent="0.25">
      <c r="A111" s="7"/>
      <c r="B111" s="118" t="s">
        <v>123</v>
      </c>
      <c r="C111" s="19">
        <f>C112</f>
        <v>0</v>
      </c>
      <c r="D111" s="19">
        <f t="shared" ref="D111:K111" si="32">D112</f>
        <v>0</v>
      </c>
      <c r="E111" s="19">
        <f t="shared" si="32"/>
        <v>0</v>
      </c>
      <c r="F111" s="19">
        <f t="shared" si="32"/>
        <v>0</v>
      </c>
      <c r="G111" s="19">
        <f t="shared" si="32"/>
        <v>360000</v>
      </c>
      <c r="H111" s="19">
        <f t="shared" si="32"/>
        <v>360000</v>
      </c>
      <c r="I111" s="19">
        <f t="shared" si="32"/>
        <v>0</v>
      </c>
      <c r="J111" s="19">
        <f t="shared" si="32"/>
        <v>0</v>
      </c>
      <c r="K111" s="19">
        <f t="shared" si="32"/>
        <v>0</v>
      </c>
      <c r="L111" s="219"/>
    </row>
    <row r="112" spans="1:12" ht="28.5" customHeight="1" x14ac:dyDescent="0.25">
      <c r="A112" s="7"/>
      <c r="B112" s="118"/>
      <c r="C112" s="19"/>
      <c r="D112" s="19"/>
      <c r="E112" s="19"/>
      <c r="F112" s="19"/>
      <c r="G112" s="12">
        <v>360000</v>
      </c>
      <c r="H112" s="12">
        <v>360000</v>
      </c>
      <c r="I112" s="6"/>
      <c r="J112" s="6"/>
      <c r="K112" s="6"/>
      <c r="L112" s="40" t="s">
        <v>346</v>
      </c>
    </row>
    <row r="113" spans="1:12" ht="29.25" customHeight="1" x14ac:dyDescent="0.25">
      <c r="A113" s="7"/>
      <c r="B113" s="118"/>
      <c r="C113" s="19"/>
      <c r="D113" s="19"/>
      <c r="E113" s="19"/>
      <c r="F113" s="19"/>
      <c r="G113" s="12"/>
      <c r="H113" s="12"/>
      <c r="I113" s="6"/>
      <c r="J113" s="6"/>
      <c r="K113" s="6"/>
      <c r="L113" s="52" t="s">
        <v>347</v>
      </c>
    </row>
    <row r="114" spans="1:12" ht="15.75" x14ac:dyDescent="0.25">
      <c r="A114" s="7"/>
      <c r="B114" s="118" t="s">
        <v>86</v>
      </c>
      <c r="C114" s="19">
        <f>C115</f>
        <v>0</v>
      </c>
      <c r="D114" s="19">
        <f t="shared" ref="D114:H114" si="33">D115</f>
        <v>0</v>
      </c>
      <c r="E114" s="19">
        <f t="shared" si="33"/>
        <v>0</v>
      </c>
      <c r="F114" s="19">
        <f t="shared" si="33"/>
        <v>0</v>
      </c>
      <c r="G114" s="19">
        <f t="shared" si="33"/>
        <v>500000</v>
      </c>
      <c r="H114" s="19">
        <f t="shared" si="33"/>
        <v>650000</v>
      </c>
      <c r="I114" s="119">
        <f>SUM(I115:I115)</f>
        <v>0</v>
      </c>
      <c r="J114" s="119">
        <f>SUM(J115:J115)</f>
        <v>0</v>
      </c>
      <c r="K114" s="119">
        <f>SUM(K115:K115)</f>
        <v>0</v>
      </c>
      <c r="L114" s="120"/>
    </row>
    <row r="115" spans="1:12" ht="79.5" customHeight="1" x14ac:dyDescent="0.25">
      <c r="A115" s="7"/>
      <c r="B115" s="121" t="s">
        <v>314</v>
      </c>
      <c r="C115" s="12"/>
      <c r="D115" s="12"/>
      <c r="E115" s="12"/>
      <c r="F115" s="12"/>
      <c r="G115" s="12">
        <v>500000</v>
      </c>
      <c r="H115" s="12">
        <f>500000+150000</f>
        <v>650000</v>
      </c>
      <c r="I115" s="5"/>
      <c r="J115" s="5"/>
      <c r="K115" s="5"/>
      <c r="L115" s="122" t="s">
        <v>443</v>
      </c>
    </row>
    <row r="116" spans="1:12" ht="57" x14ac:dyDescent="0.25">
      <c r="A116" s="7" t="s">
        <v>66</v>
      </c>
      <c r="B116" s="123" t="s">
        <v>67</v>
      </c>
      <c r="C116" s="13">
        <f>C117</f>
        <v>0</v>
      </c>
      <c r="D116" s="13">
        <f t="shared" ref="D116:H116" si="34">D117</f>
        <v>0</v>
      </c>
      <c r="E116" s="13">
        <f t="shared" si="34"/>
        <v>0</v>
      </c>
      <c r="F116" s="13">
        <f t="shared" si="34"/>
        <v>0</v>
      </c>
      <c r="G116" s="13">
        <f t="shared" si="34"/>
        <v>5060423</v>
      </c>
      <c r="H116" s="13">
        <f t="shared" si="34"/>
        <v>0</v>
      </c>
      <c r="I116" s="6"/>
      <c r="J116" s="6"/>
      <c r="K116" s="6"/>
      <c r="L116" s="219"/>
    </row>
    <row r="117" spans="1:12" ht="28.5" x14ac:dyDescent="0.25">
      <c r="A117" s="110" t="s">
        <v>68</v>
      </c>
      <c r="B117" s="124" t="s">
        <v>188</v>
      </c>
      <c r="C117" s="18">
        <f>C118+C120</f>
        <v>0</v>
      </c>
      <c r="D117" s="18">
        <f t="shared" ref="D117:H117" si="35">D118+D120</f>
        <v>0</v>
      </c>
      <c r="E117" s="18">
        <f t="shared" si="35"/>
        <v>0</v>
      </c>
      <c r="F117" s="18">
        <f t="shared" si="35"/>
        <v>0</v>
      </c>
      <c r="G117" s="18">
        <f t="shared" si="35"/>
        <v>5060423</v>
      </c>
      <c r="H117" s="18">
        <f t="shared" si="35"/>
        <v>0</v>
      </c>
      <c r="I117" s="6"/>
      <c r="J117" s="6"/>
      <c r="K117" s="6"/>
      <c r="L117" s="219"/>
    </row>
    <row r="118" spans="1:12" ht="30" x14ac:dyDescent="0.25">
      <c r="A118" s="110"/>
      <c r="B118" s="125" t="s">
        <v>123</v>
      </c>
      <c r="C118" s="19">
        <f>C119</f>
        <v>0</v>
      </c>
      <c r="D118" s="19">
        <f t="shared" ref="D118:H118" si="36">D119</f>
        <v>0</v>
      </c>
      <c r="E118" s="19">
        <f t="shared" si="36"/>
        <v>0</v>
      </c>
      <c r="F118" s="19">
        <f t="shared" si="36"/>
        <v>0</v>
      </c>
      <c r="G118" s="19">
        <f t="shared" si="36"/>
        <v>3700000</v>
      </c>
      <c r="H118" s="19">
        <f t="shared" si="36"/>
        <v>0</v>
      </c>
      <c r="I118" s="6"/>
      <c r="J118" s="6"/>
      <c r="K118" s="6"/>
      <c r="L118" s="219"/>
    </row>
    <row r="119" spans="1:12" ht="75" x14ac:dyDescent="0.25">
      <c r="A119" s="110"/>
      <c r="B119" s="126" t="s">
        <v>343</v>
      </c>
      <c r="C119" s="18"/>
      <c r="D119" s="18"/>
      <c r="E119" s="18"/>
      <c r="F119" s="18"/>
      <c r="G119" s="12">
        <v>3700000</v>
      </c>
      <c r="H119" s="18"/>
      <c r="I119" s="6"/>
      <c r="J119" s="6"/>
      <c r="K119" s="6"/>
      <c r="L119" s="219" t="s">
        <v>389</v>
      </c>
    </row>
    <row r="120" spans="1:12" ht="45" x14ac:dyDescent="0.25">
      <c r="A120" s="127"/>
      <c r="B120" s="128" t="s">
        <v>139</v>
      </c>
      <c r="C120" s="19">
        <f>C121</f>
        <v>0</v>
      </c>
      <c r="D120" s="19">
        <f t="shared" ref="D120:H120" si="37">D121</f>
        <v>0</v>
      </c>
      <c r="E120" s="19">
        <f t="shared" si="37"/>
        <v>0</v>
      </c>
      <c r="F120" s="19">
        <f t="shared" si="37"/>
        <v>0</v>
      </c>
      <c r="G120" s="19">
        <f t="shared" si="37"/>
        <v>1360423</v>
      </c>
      <c r="H120" s="19">
        <f t="shared" si="37"/>
        <v>0</v>
      </c>
      <c r="I120" s="25"/>
      <c r="J120" s="25"/>
      <c r="K120" s="25"/>
      <c r="L120" s="129"/>
    </row>
    <row r="121" spans="1:12" ht="51.75" x14ac:dyDescent="0.25">
      <c r="A121" s="127"/>
      <c r="B121" s="73" t="s">
        <v>390</v>
      </c>
      <c r="C121" s="12"/>
      <c r="D121" s="19"/>
      <c r="E121" s="19"/>
      <c r="F121" s="19"/>
      <c r="G121" s="101">
        <v>1360423</v>
      </c>
      <c r="H121" s="19"/>
      <c r="I121" s="25"/>
      <c r="J121" s="25"/>
      <c r="K121" s="25"/>
      <c r="L121" s="109" t="s">
        <v>348</v>
      </c>
    </row>
    <row r="122" spans="1:12" ht="71.25" x14ac:dyDescent="0.25">
      <c r="A122" s="130" t="s">
        <v>157</v>
      </c>
      <c r="B122" s="96" t="s">
        <v>158</v>
      </c>
      <c r="C122" s="13">
        <f t="shared" ref="C122:H122" si="38">C123+C132+C136</f>
        <v>337943646</v>
      </c>
      <c r="D122" s="13">
        <f t="shared" si="38"/>
        <v>22201395</v>
      </c>
      <c r="E122" s="13">
        <f t="shared" si="38"/>
        <v>117903065</v>
      </c>
      <c r="F122" s="13">
        <f t="shared" si="38"/>
        <v>0</v>
      </c>
      <c r="G122" s="13">
        <f t="shared" si="38"/>
        <v>994120</v>
      </c>
      <c r="H122" s="13">
        <f t="shared" si="38"/>
        <v>17765222</v>
      </c>
      <c r="I122" s="113"/>
      <c r="J122" s="113"/>
      <c r="K122" s="113"/>
      <c r="L122" s="46"/>
    </row>
    <row r="123" spans="1:12" ht="76.5" customHeight="1" x14ac:dyDescent="0.25">
      <c r="A123" s="8" t="s">
        <v>173</v>
      </c>
      <c r="B123" s="35" t="s">
        <v>444</v>
      </c>
      <c r="C123" s="18">
        <f>C124+C126</f>
        <v>0</v>
      </c>
      <c r="D123" s="18">
        <f t="shared" ref="D123:H123" si="39">D124+D126</f>
        <v>0</v>
      </c>
      <c r="E123" s="18">
        <f t="shared" si="39"/>
        <v>0</v>
      </c>
      <c r="F123" s="18">
        <f t="shared" si="39"/>
        <v>0</v>
      </c>
      <c r="G123" s="18">
        <f t="shared" si="39"/>
        <v>895500</v>
      </c>
      <c r="H123" s="18">
        <f t="shared" si="39"/>
        <v>15498580</v>
      </c>
      <c r="I123" s="47"/>
      <c r="J123" s="6"/>
      <c r="K123" s="6"/>
      <c r="L123" s="219"/>
    </row>
    <row r="124" spans="1:12" ht="45" x14ac:dyDescent="0.25">
      <c r="A124" s="8"/>
      <c r="B124" s="33" t="s">
        <v>49</v>
      </c>
      <c r="C124" s="19">
        <f>C125</f>
        <v>0</v>
      </c>
      <c r="D124" s="19">
        <f t="shared" ref="D124:H124" si="40">D125</f>
        <v>0</v>
      </c>
      <c r="E124" s="19">
        <f t="shared" si="40"/>
        <v>0</v>
      </c>
      <c r="F124" s="19">
        <f t="shared" si="40"/>
        <v>0</v>
      </c>
      <c r="G124" s="19">
        <f t="shared" si="40"/>
        <v>0</v>
      </c>
      <c r="H124" s="19">
        <f t="shared" si="40"/>
        <v>0</v>
      </c>
      <c r="I124" s="47"/>
      <c r="J124" s="6"/>
      <c r="K124" s="6"/>
      <c r="L124" s="5"/>
    </row>
    <row r="125" spans="1:12" ht="42.75" customHeight="1" x14ac:dyDescent="0.25">
      <c r="A125" s="8"/>
      <c r="B125" s="33"/>
      <c r="C125" s="19"/>
      <c r="D125" s="19"/>
      <c r="E125" s="19"/>
      <c r="F125" s="19"/>
      <c r="G125" s="19"/>
      <c r="H125" s="19"/>
      <c r="I125" s="47"/>
      <c r="J125" s="6"/>
      <c r="K125" s="6"/>
      <c r="L125" s="77" t="s">
        <v>445</v>
      </c>
    </row>
    <row r="126" spans="1:12" ht="45" x14ac:dyDescent="0.25">
      <c r="A126" s="8"/>
      <c r="B126" s="33" t="s">
        <v>174</v>
      </c>
      <c r="C126" s="12">
        <f>C127+C128+C129+C130</f>
        <v>0</v>
      </c>
      <c r="D126" s="12">
        <f t="shared" ref="D126:H126" si="41">D127+D128+D129+D130</f>
        <v>0</v>
      </c>
      <c r="E126" s="12">
        <f t="shared" si="41"/>
        <v>0</v>
      </c>
      <c r="F126" s="12">
        <f t="shared" si="41"/>
        <v>0</v>
      </c>
      <c r="G126" s="12">
        <f t="shared" si="41"/>
        <v>895500</v>
      </c>
      <c r="H126" s="12">
        <f t="shared" si="41"/>
        <v>15498580</v>
      </c>
      <c r="I126" s="42"/>
      <c r="J126" s="6"/>
      <c r="K126" s="6"/>
      <c r="L126" s="129"/>
    </row>
    <row r="127" spans="1:12" ht="105" x14ac:dyDescent="0.25">
      <c r="A127" s="8"/>
      <c r="B127" s="34" t="s">
        <v>265</v>
      </c>
      <c r="C127" s="12"/>
      <c r="D127" s="131"/>
      <c r="E127" s="131"/>
      <c r="F127" s="12"/>
      <c r="G127" s="12"/>
      <c r="H127" s="12">
        <v>3000000</v>
      </c>
      <c r="I127" s="42"/>
      <c r="J127" s="6"/>
      <c r="K127" s="6"/>
      <c r="L127" s="219" t="s">
        <v>391</v>
      </c>
    </row>
    <row r="128" spans="1:12" ht="78.75" customHeight="1" x14ac:dyDescent="0.25">
      <c r="A128" s="8"/>
      <c r="B128" s="34" t="s">
        <v>378</v>
      </c>
      <c r="C128" s="12"/>
      <c r="D128" s="131"/>
      <c r="E128" s="131"/>
      <c r="F128" s="12"/>
      <c r="G128" s="12"/>
      <c r="H128" s="221">
        <v>1266080</v>
      </c>
      <c r="I128" s="217"/>
      <c r="J128" s="220"/>
      <c r="K128" s="220"/>
      <c r="L128" s="222" t="s">
        <v>446</v>
      </c>
    </row>
    <row r="129" spans="1:12" ht="105" customHeight="1" x14ac:dyDescent="0.25">
      <c r="A129" s="8"/>
      <c r="B129" s="34" t="s">
        <v>392</v>
      </c>
      <c r="C129" s="12"/>
      <c r="D129" s="131"/>
      <c r="E129" s="131"/>
      <c r="F129" s="12"/>
      <c r="G129" s="5"/>
      <c r="H129" s="221">
        <v>11232500</v>
      </c>
      <c r="I129" s="217"/>
      <c r="J129" s="220"/>
      <c r="K129" s="220"/>
      <c r="L129" s="219" t="s">
        <v>391</v>
      </c>
    </row>
    <row r="130" spans="1:12" ht="54" customHeight="1" x14ac:dyDescent="0.25">
      <c r="A130" s="8"/>
      <c r="B130" s="34" t="s">
        <v>124</v>
      </c>
      <c r="C130" s="12"/>
      <c r="D130" s="131"/>
      <c r="E130" s="131"/>
      <c r="F130" s="12"/>
      <c r="G130" s="20">
        <v>895500</v>
      </c>
      <c r="H130" s="84"/>
      <c r="I130" s="42"/>
      <c r="J130" s="6"/>
      <c r="K130" s="6"/>
      <c r="L130" s="216" t="s">
        <v>447</v>
      </c>
    </row>
    <row r="131" spans="1:12" ht="90" x14ac:dyDescent="0.25">
      <c r="A131" s="8"/>
      <c r="B131" s="34" t="s">
        <v>379</v>
      </c>
      <c r="C131" s="223"/>
      <c r="D131" s="224"/>
      <c r="E131" s="224"/>
      <c r="F131" s="223"/>
      <c r="G131" s="225"/>
      <c r="H131" s="225"/>
      <c r="I131" s="217"/>
      <c r="J131" s="220"/>
      <c r="K131" s="220"/>
      <c r="L131" s="226" t="s">
        <v>380</v>
      </c>
    </row>
    <row r="132" spans="1:12" ht="72" customHeight="1" x14ac:dyDescent="0.25">
      <c r="A132" s="132" t="s">
        <v>159</v>
      </c>
      <c r="B132" s="98" t="s">
        <v>160</v>
      </c>
      <c r="C132" s="18">
        <f>C133</f>
        <v>337943646</v>
      </c>
      <c r="D132" s="18">
        <f t="shared" ref="D132:H132" si="42">D133</f>
        <v>22201395</v>
      </c>
      <c r="E132" s="18">
        <f t="shared" si="42"/>
        <v>117903065</v>
      </c>
      <c r="F132" s="18">
        <f t="shared" si="42"/>
        <v>0</v>
      </c>
      <c r="G132" s="18">
        <f t="shared" si="42"/>
        <v>0</v>
      </c>
      <c r="H132" s="18">
        <f t="shared" si="42"/>
        <v>0</v>
      </c>
      <c r="I132" s="113"/>
      <c r="J132" s="113"/>
      <c r="K132" s="113"/>
      <c r="L132" s="219"/>
    </row>
    <row r="133" spans="1:12" ht="30" x14ac:dyDescent="0.25">
      <c r="A133" s="133"/>
      <c r="B133" s="30" t="s">
        <v>153</v>
      </c>
      <c r="C133" s="19">
        <f>C134+C135</f>
        <v>337943646</v>
      </c>
      <c r="D133" s="19">
        <f t="shared" ref="D133" si="43">D134+D135</f>
        <v>22201395</v>
      </c>
      <c r="E133" s="19">
        <f>E134+E135</f>
        <v>117903065</v>
      </c>
      <c r="F133" s="19">
        <f t="shared" ref="F133:H133" si="44">F134+F135</f>
        <v>0</v>
      </c>
      <c r="G133" s="19">
        <f t="shared" si="44"/>
        <v>0</v>
      </c>
      <c r="H133" s="19">
        <f t="shared" si="44"/>
        <v>0</v>
      </c>
      <c r="I133" s="113"/>
      <c r="J133" s="113"/>
      <c r="K133" s="113"/>
      <c r="L133" s="219"/>
    </row>
    <row r="134" spans="1:12" ht="38.25" x14ac:dyDescent="0.25">
      <c r="A134" s="133"/>
      <c r="B134" s="41"/>
      <c r="C134" s="12"/>
      <c r="D134" s="12"/>
      <c r="E134" s="12">
        <v>117903065</v>
      </c>
      <c r="F134" s="12"/>
      <c r="G134" s="12"/>
      <c r="H134" s="12"/>
      <c r="I134" s="113"/>
      <c r="J134" s="113"/>
      <c r="K134" s="113"/>
      <c r="L134" s="114" t="s">
        <v>393</v>
      </c>
    </row>
    <row r="135" spans="1:12" ht="135" x14ac:dyDescent="0.25">
      <c r="A135" s="133"/>
      <c r="B135" s="73" t="s">
        <v>266</v>
      </c>
      <c r="C135" s="12">
        <f>360145041-22201395</f>
        <v>337943646</v>
      </c>
      <c r="D135" s="12">
        <v>22201395</v>
      </c>
      <c r="E135" s="12"/>
      <c r="F135" s="12"/>
      <c r="G135" s="12"/>
      <c r="H135" s="12"/>
      <c r="I135" s="113"/>
      <c r="J135" s="113"/>
      <c r="K135" s="113"/>
      <c r="L135" s="219" t="s">
        <v>448</v>
      </c>
    </row>
    <row r="136" spans="1:12" ht="42.75" x14ac:dyDescent="0.25">
      <c r="A136" s="82" t="s">
        <v>161</v>
      </c>
      <c r="B136" s="134" t="s">
        <v>162</v>
      </c>
      <c r="C136" s="18">
        <f>C137</f>
        <v>0</v>
      </c>
      <c r="D136" s="18">
        <f t="shared" ref="D136:H137" si="45">D137</f>
        <v>0</v>
      </c>
      <c r="E136" s="18">
        <f t="shared" si="45"/>
        <v>0</v>
      </c>
      <c r="F136" s="18">
        <f t="shared" si="45"/>
        <v>0</v>
      </c>
      <c r="G136" s="18">
        <f t="shared" si="45"/>
        <v>98620</v>
      </c>
      <c r="H136" s="18">
        <f t="shared" si="45"/>
        <v>2266642</v>
      </c>
      <c r="I136" s="113"/>
      <c r="J136" s="113"/>
      <c r="K136" s="113"/>
      <c r="L136" s="219"/>
    </row>
    <row r="137" spans="1:12" ht="30" x14ac:dyDescent="0.25">
      <c r="A137" s="69"/>
      <c r="B137" s="30" t="s">
        <v>153</v>
      </c>
      <c r="C137" s="19">
        <f>C138</f>
        <v>0</v>
      </c>
      <c r="D137" s="19">
        <f t="shared" si="45"/>
        <v>0</v>
      </c>
      <c r="E137" s="19">
        <f t="shared" si="45"/>
        <v>0</v>
      </c>
      <c r="F137" s="19">
        <f t="shared" si="45"/>
        <v>0</v>
      </c>
      <c r="G137" s="19">
        <f t="shared" si="45"/>
        <v>98620</v>
      </c>
      <c r="H137" s="19">
        <f t="shared" si="45"/>
        <v>2266642</v>
      </c>
      <c r="I137" s="19" t="e">
        <f>I138+#REF!+#REF!</f>
        <v>#REF!</v>
      </c>
      <c r="J137" s="19" t="e">
        <f>J138+#REF!+#REF!</f>
        <v>#REF!</v>
      </c>
      <c r="K137" s="19" t="e">
        <f>K138+#REF!+#REF!</f>
        <v>#REF!</v>
      </c>
      <c r="L137" s="219"/>
    </row>
    <row r="138" spans="1:12" ht="31.5" customHeight="1" x14ac:dyDescent="0.25">
      <c r="A138" s="69"/>
      <c r="B138" s="73" t="s">
        <v>396</v>
      </c>
      <c r="C138" s="12"/>
      <c r="D138" s="12"/>
      <c r="E138" s="5"/>
      <c r="F138" s="5"/>
      <c r="G138" s="84">
        <v>98620</v>
      </c>
      <c r="H138" s="84">
        <v>2266642</v>
      </c>
      <c r="I138" s="113"/>
      <c r="J138" s="113"/>
      <c r="K138" s="113"/>
      <c r="L138" s="213" t="s">
        <v>394</v>
      </c>
    </row>
    <row r="139" spans="1:12" ht="57" x14ac:dyDescent="0.25">
      <c r="A139" s="7" t="s">
        <v>70</v>
      </c>
      <c r="B139" s="96" t="s">
        <v>71</v>
      </c>
      <c r="C139" s="13">
        <f>C140</f>
        <v>0</v>
      </c>
      <c r="D139" s="13">
        <f t="shared" ref="D139:H139" si="46">D140</f>
        <v>0</v>
      </c>
      <c r="E139" s="13">
        <f t="shared" si="46"/>
        <v>0</v>
      </c>
      <c r="F139" s="13">
        <f t="shared" si="46"/>
        <v>0</v>
      </c>
      <c r="G139" s="13">
        <f t="shared" si="46"/>
        <v>0</v>
      </c>
      <c r="H139" s="13">
        <f t="shared" si="46"/>
        <v>0</v>
      </c>
      <c r="I139" s="6"/>
      <c r="J139" s="6"/>
      <c r="K139" s="6"/>
      <c r="L139" s="219"/>
    </row>
    <row r="140" spans="1:12" ht="57" x14ac:dyDescent="0.25">
      <c r="A140" s="110" t="s">
        <v>72</v>
      </c>
      <c r="B140" s="98" t="s">
        <v>73</v>
      </c>
      <c r="C140" s="18">
        <f>C141</f>
        <v>0</v>
      </c>
      <c r="D140" s="18">
        <f t="shared" ref="D140:H140" si="47">D141</f>
        <v>0</v>
      </c>
      <c r="E140" s="18">
        <f t="shared" si="47"/>
        <v>0</v>
      </c>
      <c r="F140" s="18">
        <f t="shared" si="47"/>
        <v>0</v>
      </c>
      <c r="G140" s="18">
        <f t="shared" si="47"/>
        <v>0</v>
      </c>
      <c r="H140" s="18">
        <f t="shared" si="47"/>
        <v>0</v>
      </c>
      <c r="I140" s="6"/>
      <c r="J140" s="6"/>
      <c r="K140" s="6"/>
      <c r="L140" s="219"/>
    </row>
    <row r="141" spans="1:12" ht="45" x14ac:dyDescent="0.25">
      <c r="A141" s="135"/>
      <c r="B141" s="41" t="s">
        <v>74</v>
      </c>
      <c r="C141" s="19">
        <f>C142</f>
        <v>0</v>
      </c>
      <c r="D141" s="19">
        <f t="shared" ref="D141:H141" si="48">D142</f>
        <v>0</v>
      </c>
      <c r="E141" s="19">
        <f t="shared" si="48"/>
        <v>0</v>
      </c>
      <c r="F141" s="19">
        <f t="shared" si="48"/>
        <v>0</v>
      </c>
      <c r="G141" s="19">
        <f t="shared" si="48"/>
        <v>0</v>
      </c>
      <c r="H141" s="19">
        <f t="shared" si="48"/>
        <v>0</v>
      </c>
      <c r="I141" s="6">
        <f t="shared" ref="I141:K141" si="49">-I142</f>
        <v>0</v>
      </c>
      <c r="J141" s="6">
        <f t="shared" si="49"/>
        <v>0</v>
      </c>
      <c r="K141" s="6">
        <f t="shared" si="49"/>
        <v>0</v>
      </c>
      <c r="L141" s="219"/>
    </row>
    <row r="142" spans="1:12" ht="45" x14ac:dyDescent="0.25">
      <c r="A142" s="51"/>
      <c r="B142" s="73" t="s">
        <v>261</v>
      </c>
      <c r="C142" s="19"/>
      <c r="D142" s="19"/>
      <c r="E142" s="19"/>
      <c r="F142" s="19"/>
      <c r="G142" s="19"/>
      <c r="H142" s="19"/>
      <c r="I142" s="6"/>
      <c r="J142" s="6"/>
      <c r="K142" s="6"/>
      <c r="L142" s="207" t="s">
        <v>381</v>
      </c>
    </row>
    <row r="143" spans="1:12" ht="99.75" x14ac:dyDescent="0.25">
      <c r="A143" s="136" t="s">
        <v>75</v>
      </c>
      <c r="B143" s="96" t="s">
        <v>76</v>
      </c>
      <c r="C143" s="13">
        <f>C144+C147+C151+C154</f>
        <v>0</v>
      </c>
      <c r="D143" s="13">
        <f t="shared" ref="D143:H143" si="50">D144+D147+D151+D154</f>
        <v>0</v>
      </c>
      <c r="E143" s="13">
        <f t="shared" si="50"/>
        <v>0</v>
      </c>
      <c r="F143" s="13">
        <f t="shared" si="50"/>
        <v>0</v>
      </c>
      <c r="G143" s="13">
        <f t="shared" si="50"/>
        <v>10891463</v>
      </c>
      <c r="H143" s="13">
        <f t="shared" si="50"/>
        <v>18738706</v>
      </c>
      <c r="I143" s="81"/>
      <c r="J143" s="81"/>
      <c r="K143" s="81"/>
      <c r="L143" s="46"/>
    </row>
    <row r="144" spans="1:12" ht="42.75" hidden="1" x14ac:dyDescent="0.25">
      <c r="A144" s="110" t="s">
        <v>77</v>
      </c>
      <c r="B144" s="137" t="s">
        <v>78</v>
      </c>
      <c r="C144" s="18">
        <f>C145</f>
        <v>0</v>
      </c>
      <c r="D144" s="18">
        <f t="shared" ref="D144:H144" si="51">D145</f>
        <v>0</v>
      </c>
      <c r="E144" s="18">
        <f t="shared" si="51"/>
        <v>0</v>
      </c>
      <c r="F144" s="18">
        <f t="shared" si="51"/>
        <v>0</v>
      </c>
      <c r="G144" s="18">
        <f t="shared" si="51"/>
        <v>0</v>
      </c>
      <c r="H144" s="18">
        <f t="shared" si="51"/>
        <v>0</v>
      </c>
      <c r="I144" s="81"/>
      <c r="J144" s="81"/>
      <c r="K144" s="81"/>
      <c r="L144" s="219"/>
    </row>
    <row r="145" spans="1:12" ht="45" hidden="1" x14ac:dyDescent="0.25">
      <c r="A145" s="138"/>
      <c r="B145" s="139" t="s">
        <v>79</v>
      </c>
      <c r="C145" s="19">
        <f>C146</f>
        <v>0</v>
      </c>
      <c r="D145" s="19">
        <f t="shared" ref="D145:H145" si="52">D146</f>
        <v>0</v>
      </c>
      <c r="E145" s="19">
        <f t="shared" si="52"/>
        <v>0</v>
      </c>
      <c r="F145" s="19">
        <f t="shared" si="52"/>
        <v>0</v>
      </c>
      <c r="G145" s="19">
        <f t="shared" si="52"/>
        <v>0</v>
      </c>
      <c r="H145" s="19">
        <f t="shared" si="52"/>
        <v>0</v>
      </c>
      <c r="I145" s="81"/>
      <c r="J145" s="81"/>
      <c r="K145" s="81"/>
      <c r="L145" s="219"/>
    </row>
    <row r="146" spans="1:12" ht="15.75" hidden="1" x14ac:dyDescent="0.25">
      <c r="A146" s="7"/>
      <c r="B146" s="73" t="s">
        <v>80</v>
      </c>
      <c r="C146" s="15"/>
      <c r="D146" s="15"/>
      <c r="E146" s="12"/>
      <c r="F146" s="15"/>
      <c r="G146" s="15"/>
      <c r="H146" s="15"/>
      <c r="I146" s="81"/>
      <c r="J146" s="81"/>
      <c r="K146" s="81"/>
      <c r="L146" s="219"/>
    </row>
    <row r="147" spans="1:12" ht="60" customHeight="1" x14ac:dyDescent="0.25">
      <c r="A147" s="8" t="s">
        <v>235</v>
      </c>
      <c r="B147" s="98" t="s">
        <v>236</v>
      </c>
      <c r="C147" s="18">
        <f>C148</f>
        <v>0</v>
      </c>
      <c r="D147" s="18">
        <f t="shared" ref="D147:H147" si="53">D148</f>
        <v>0</v>
      </c>
      <c r="E147" s="18">
        <f t="shared" si="53"/>
        <v>0</v>
      </c>
      <c r="F147" s="18">
        <f t="shared" si="53"/>
        <v>0</v>
      </c>
      <c r="G147" s="18">
        <f t="shared" si="53"/>
        <v>0</v>
      </c>
      <c r="H147" s="18">
        <f t="shared" si="53"/>
        <v>16626856</v>
      </c>
      <c r="I147" s="81"/>
      <c r="J147" s="81"/>
      <c r="K147" s="81"/>
      <c r="L147" s="219"/>
    </row>
    <row r="148" spans="1:12" ht="45" x14ac:dyDescent="0.25">
      <c r="A148" s="7"/>
      <c r="B148" s="41" t="s">
        <v>79</v>
      </c>
      <c r="C148" s="19">
        <f>C149+C150</f>
        <v>0</v>
      </c>
      <c r="D148" s="19">
        <f t="shared" ref="D148:H148" si="54">D149+D150</f>
        <v>0</v>
      </c>
      <c r="E148" s="19">
        <f t="shared" si="54"/>
        <v>0</v>
      </c>
      <c r="F148" s="19">
        <f t="shared" si="54"/>
        <v>0</v>
      </c>
      <c r="G148" s="19">
        <f t="shared" si="54"/>
        <v>0</v>
      </c>
      <c r="H148" s="19">
        <f t="shared" si="54"/>
        <v>16626856</v>
      </c>
      <c r="I148" s="81"/>
      <c r="J148" s="81"/>
      <c r="K148" s="81"/>
      <c r="L148" s="219"/>
    </row>
    <row r="149" spans="1:12" ht="52.5" customHeight="1" x14ac:dyDescent="0.25">
      <c r="A149" s="7"/>
      <c r="B149" s="73" t="s">
        <v>396</v>
      </c>
      <c r="C149" s="15"/>
      <c r="D149" s="15"/>
      <c r="E149" s="12"/>
      <c r="F149" s="15"/>
      <c r="G149" s="12"/>
      <c r="H149" s="12">
        <v>10891463</v>
      </c>
      <c r="I149" s="81"/>
      <c r="J149" s="81"/>
      <c r="K149" s="81"/>
      <c r="L149" s="219" t="s">
        <v>449</v>
      </c>
    </row>
    <row r="150" spans="1:12" ht="65.25" customHeight="1" x14ac:dyDescent="0.25">
      <c r="A150" s="7"/>
      <c r="B150" s="73"/>
      <c r="C150" s="15"/>
      <c r="D150" s="15"/>
      <c r="E150" s="12"/>
      <c r="F150" s="15"/>
      <c r="G150" s="12"/>
      <c r="H150" s="12">
        <v>5735393</v>
      </c>
      <c r="I150" s="81"/>
      <c r="J150" s="81"/>
      <c r="K150" s="81"/>
      <c r="L150" s="219" t="s">
        <v>450</v>
      </c>
    </row>
    <row r="151" spans="1:12" ht="85.5" hidden="1" x14ac:dyDescent="0.25">
      <c r="A151" s="8" t="s">
        <v>186</v>
      </c>
      <c r="B151" s="137" t="s">
        <v>187</v>
      </c>
      <c r="C151" s="18">
        <f>C152</f>
        <v>0</v>
      </c>
      <c r="D151" s="18">
        <f t="shared" ref="D151:H151" si="55">D152</f>
        <v>0</v>
      </c>
      <c r="E151" s="18">
        <f t="shared" si="55"/>
        <v>0</v>
      </c>
      <c r="F151" s="18">
        <f t="shared" si="55"/>
        <v>0</v>
      </c>
      <c r="G151" s="18">
        <f t="shared" si="55"/>
        <v>0</v>
      </c>
      <c r="H151" s="18">
        <f t="shared" si="55"/>
        <v>0</v>
      </c>
      <c r="I151" s="81"/>
      <c r="J151" s="81"/>
      <c r="K151" s="81"/>
      <c r="L151" s="219"/>
    </row>
    <row r="152" spans="1:12" ht="30" hidden="1" x14ac:dyDescent="0.25">
      <c r="A152" s="7"/>
      <c r="B152" s="140" t="s">
        <v>118</v>
      </c>
      <c r="C152" s="19">
        <f t="shared" ref="C152:H152" si="56">C153</f>
        <v>0</v>
      </c>
      <c r="D152" s="19">
        <f t="shared" si="56"/>
        <v>0</v>
      </c>
      <c r="E152" s="19">
        <f t="shared" si="56"/>
        <v>0</v>
      </c>
      <c r="F152" s="19">
        <f t="shared" si="56"/>
        <v>0</v>
      </c>
      <c r="G152" s="19">
        <f t="shared" si="56"/>
        <v>0</v>
      </c>
      <c r="H152" s="19">
        <f t="shared" si="56"/>
        <v>0</v>
      </c>
      <c r="I152" s="5"/>
      <c r="J152" s="5"/>
      <c r="K152" s="5"/>
      <c r="L152" s="219"/>
    </row>
    <row r="153" spans="1:12" ht="15.75" hidden="1" x14ac:dyDescent="0.25">
      <c r="A153" s="7"/>
      <c r="B153" s="32" t="s">
        <v>38</v>
      </c>
      <c r="C153" s="12"/>
      <c r="D153" s="12"/>
      <c r="E153" s="12"/>
      <c r="F153" s="12"/>
      <c r="G153" s="12"/>
      <c r="H153" s="12"/>
      <c r="I153" s="5"/>
      <c r="J153" s="5"/>
      <c r="K153" s="5"/>
      <c r="L153" s="219"/>
    </row>
    <row r="154" spans="1:12" ht="87" customHeight="1" x14ac:dyDescent="0.25">
      <c r="A154" s="110" t="s">
        <v>237</v>
      </c>
      <c r="B154" s="35" t="s">
        <v>238</v>
      </c>
      <c r="C154" s="18">
        <f>C155</f>
        <v>0</v>
      </c>
      <c r="D154" s="18">
        <f t="shared" ref="D154:H154" si="57">D155</f>
        <v>0</v>
      </c>
      <c r="E154" s="18">
        <f t="shared" si="57"/>
        <v>0</v>
      </c>
      <c r="F154" s="18">
        <f t="shared" si="57"/>
        <v>0</v>
      </c>
      <c r="G154" s="18">
        <f t="shared" si="57"/>
        <v>10891463</v>
      </c>
      <c r="H154" s="18">
        <f t="shared" si="57"/>
        <v>2111850</v>
      </c>
      <c r="I154" s="5"/>
      <c r="J154" s="5"/>
      <c r="K154" s="5"/>
      <c r="L154" s="219"/>
    </row>
    <row r="155" spans="1:12" ht="45" x14ac:dyDescent="0.25">
      <c r="A155" s="7"/>
      <c r="B155" s="139" t="s">
        <v>79</v>
      </c>
      <c r="C155" s="19">
        <f>C156+C157+C158</f>
        <v>0</v>
      </c>
      <c r="D155" s="19">
        <f t="shared" ref="D155:K155" si="58">D156+D157+D158</f>
        <v>0</v>
      </c>
      <c r="E155" s="19">
        <f t="shared" si="58"/>
        <v>0</v>
      </c>
      <c r="F155" s="19">
        <f t="shared" si="58"/>
        <v>0</v>
      </c>
      <c r="G155" s="19">
        <f t="shared" si="58"/>
        <v>10891463</v>
      </c>
      <c r="H155" s="19">
        <f t="shared" si="58"/>
        <v>2111850</v>
      </c>
      <c r="I155" s="19">
        <f t="shared" si="58"/>
        <v>0</v>
      </c>
      <c r="J155" s="19">
        <f t="shared" si="58"/>
        <v>0</v>
      </c>
      <c r="K155" s="19">
        <f t="shared" si="58"/>
        <v>0</v>
      </c>
      <c r="L155" s="219"/>
    </row>
    <row r="156" spans="1:12" ht="38.25" x14ac:dyDescent="0.25">
      <c r="A156" s="7"/>
      <c r="B156" s="73" t="s">
        <v>124</v>
      </c>
      <c r="C156" s="12"/>
      <c r="D156" s="12"/>
      <c r="E156" s="12"/>
      <c r="F156" s="12"/>
      <c r="G156" s="12">
        <v>10891463</v>
      </c>
      <c r="H156" s="12"/>
      <c r="I156" s="5"/>
      <c r="J156" s="5"/>
      <c r="K156" s="5"/>
      <c r="L156" s="219" t="s">
        <v>239</v>
      </c>
    </row>
    <row r="157" spans="1:12" ht="38.25" x14ac:dyDescent="0.25">
      <c r="A157" s="7"/>
      <c r="B157" s="73" t="s">
        <v>124</v>
      </c>
      <c r="C157" s="12"/>
      <c r="D157" s="12"/>
      <c r="E157" s="12"/>
      <c r="F157" s="12"/>
      <c r="G157" s="12"/>
      <c r="H157" s="12">
        <v>2031285</v>
      </c>
      <c r="I157" s="5"/>
      <c r="J157" s="5"/>
      <c r="K157" s="5"/>
      <c r="L157" s="219" t="s">
        <v>240</v>
      </c>
    </row>
    <row r="158" spans="1:12" ht="56.25" customHeight="1" x14ac:dyDescent="0.25">
      <c r="A158" s="7"/>
      <c r="B158" s="73" t="s">
        <v>124</v>
      </c>
      <c r="C158" s="12"/>
      <c r="D158" s="12"/>
      <c r="E158" s="12"/>
      <c r="F158" s="12"/>
      <c r="G158" s="12"/>
      <c r="H158" s="12">
        <v>80565</v>
      </c>
      <c r="I158" s="5"/>
      <c r="J158" s="5"/>
      <c r="K158" s="5"/>
      <c r="L158" s="219" t="s">
        <v>451</v>
      </c>
    </row>
    <row r="159" spans="1:12" ht="128.25" x14ac:dyDescent="0.25">
      <c r="A159" s="7" t="s">
        <v>81</v>
      </c>
      <c r="B159" s="96" t="s">
        <v>82</v>
      </c>
      <c r="C159" s="13">
        <f t="shared" ref="C159:H159" si="59">C160+C163+C168</f>
        <v>0</v>
      </c>
      <c r="D159" s="13">
        <f t="shared" si="59"/>
        <v>0</v>
      </c>
      <c r="E159" s="13">
        <f t="shared" si="59"/>
        <v>0</v>
      </c>
      <c r="F159" s="13">
        <f t="shared" si="59"/>
        <v>0</v>
      </c>
      <c r="G159" s="13">
        <f t="shared" si="59"/>
        <v>7929003</v>
      </c>
      <c r="H159" s="13">
        <f t="shared" si="59"/>
        <v>81760</v>
      </c>
      <c r="I159" s="81"/>
      <c r="J159" s="81"/>
      <c r="K159" s="81"/>
      <c r="L159" s="46"/>
    </row>
    <row r="160" spans="1:12" ht="59.25" customHeight="1" x14ac:dyDescent="0.25">
      <c r="A160" s="110" t="s">
        <v>241</v>
      </c>
      <c r="B160" s="137" t="s">
        <v>242</v>
      </c>
      <c r="C160" s="18">
        <f>C161</f>
        <v>0</v>
      </c>
      <c r="D160" s="18">
        <f t="shared" ref="D160:H161" si="60">D161</f>
        <v>0</v>
      </c>
      <c r="E160" s="18">
        <f t="shared" si="60"/>
        <v>0</v>
      </c>
      <c r="F160" s="18">
        <f t="shared" si="60"/>
        <v>0</v>
      </c>
      <c r="G160" s="18">
        <f t="shared" si="60"/>
        <v>70000</v>
      </c>
      <c r="H160" s="18">
        <f t="shared" si="60"/>
        <v>70000</v>
      </c>
      <c r="I160" s="81"/>
      <c r="J160" s="81"/>
      <c r="K160" s="81"/>
      <c r="L160" s="219"/>
    </row>
    <row r="161" spans="1:12" ht="45" x14ac:dyDescent="0.25">
      <c r="A161" s="8"/>
      <c r="B161" s="139" t="s">
        <v>79</v>
      </c>
      <c r="C161" s="19">
        <f>C162</f>
        <v>0</v>
      </c>
      <c r="D161" s="19">
        <f t="shared" si="60"/>
        <v>0</v>
      </c>
      <c r="E161" s="19">
        <f t="shared" si="60"/>
        <v>0</v>
      </c>
      <c r="F161" s="19">
        <f t="shared" si="60"/>
        <v>0</v>
      </c>
      <c r="G161" s="19">
        <f t="shared" si="60"/>
        <v>70000</v>
      </c>
      <c r="H161" s="19">
        <f t="shared" si="60"/>
        <v>70000</v>
      </c>
      <c r="I161" s="81"/>
      <c r="J161" s="81"/>
      <c r="K161" s="81"/>
      <c r="L161" s="219"/>
    </row>
    <row r="162" spans="1:12" ht="30" x14ac:dyDescent="0.25">
      <c r="A162" s="8"/>
      <c r="B162" s="141" t="s">
        <v>452</v>
      </c>
      <c r="C162" s="12"/>
      <c r="D162" s="12"/>
      <c r="E162" s="12"/>
      <c r="F162" s="12"/>
      <c r="G162" s="12">
        <v>70000</v>
      </c>
      <c r="H162" s="12">
        <v>70000</v>
      </c>
      <c r="I162" s="81"/>
      <c r="J162" s="81"/>
      <c r="K162" s="81"/>
      <c r="L162" s="219" t="s">
        <v>243</v>
      </c>
    </row>
    <row r="163" spans="1:12" ht="85.5" x14ac:dyDescent="0.25">
      <c r="A163" s="110" t="s">
        <v>83</v>
      </c>
      <c r="B163" s="98" t="s">
        <v>244</v>
      </c>
      <c r="C163" s="18">
        <f>C164</f>
        <v>0</v>
      </c>
      <c r="D163" s="18">
        <f t="shared" ref="D163:F163" si="61">D164</f>
        <v>0</v>
      </c>
      <c r="E163" s="18">
        <f t="shared" si="61"/>
        <v>0</v>
      </c>
      <c r="F163" s="18">
        <f t="shared" si="61"/>
        <v>0</v>
      </c>
      <c r="G163" s="18">
        <f>G164</f>
        <v>2043045</v>
      </c>
      <c r="H163" s="18">
        <f>H164</f>
        <v>11760</v>
      </c>
      <c r="I163" s="81"/>
      <c r="J163" s="81"/>
      <c r="K163" s="81"/>
      <c r="L163" s="219"/>
    </row>
    <row r="164" spans="1:12" ht="45" x14ac:dyDescent="0.25">
      <c r="A164" s="7"/>
      <c r="B164" s="139" t="s">
        <v>79</v>
      </c>
      <c r="C164" s="19">
        <f t="shared" ref="C164:H164" si="62">C165+C166</f>
        <v>0</v>
      </c>
      <c r="D164" s="19">
        <f t="shared" si="62"/>
        <v>0</v>
      </c>
      <c r="E164" s="19">
        <f t="shared" si="62"/>
        <v>0</v>
      </c>
      <c r="F164" s="19">
        <f t="shared" si="62"/>
        <v>0</v>
      </c>
      <c r="G164" s="19">
        <f t="shared" si="62"/>
        <v>2043045</v>
      </c>
      <c r="H164" s="19">
        <f t="shared" si="62"/>
        <v>11760</v>
      </c>
      <c r="I164" s="142"/>
      <c r="J164" s="142"/>
      <c r="K164" s="142"/>
      <c r="L164" s="143"/>
    </row>
    <row r="165" spans="1:12" ht="51" x14ac:dyDescent="0.25">
      <c r="A165" s="7"/>
      <c r="B165" s="73"/>
      <c r="C165" s="15"/>
      <c r="D165" s="15"/>
      <c r="E165" s="12"/>
      <c r="F165" s="15"/>
      <c r="G165" s="12">
        <v>11760</v>
      </c>
      <c r="H165" s="12">
        <v>11760</v>
      </c>
      <c r="I165" s="4"/>
      <c r="J165" s="4"/>
      <c r="K165" s="4"/>
      <c r="L165" s="219" t="s">
        <v>395</v>
      </c>
    </row>
    <row r="166" spans="1:12" ht="41.25" customHeight="1" x14ac:dyDescent="0.25">
      <c r="A166" s="7"/>
      <c r="B166" s="126" t="s">
        <v>396</v>
      </c>
      <c r="C166" s="15"/>
      <c r="D166" s="15"/>
      <c r="E166" s="12"/>
      <c r="F166" s="15"/>
      <c r="G166" s="12">
        <v>2031285</v>
      </c>
      <c r="H166" s="12"/>
      <c r="I166" s="4"/>
      <c r="J166" s="4"/>
      <c r="K166" s="4"/>
      <c r="L166" s="219" t="s">
        <v>453</v>
      </c>
    </row>
    <row r="167" spans="1:12" ht="38.25" x14ac:dyDescent="0.25">
      <c r="A167" s="7"/>
      <c r="B167" s="126" t="s">
        <v>262</v>
      </c>
      <c r="C167" s="15"/>
      <c r="D167" s="15"/>
      <c r="E167" s="12"/>
      <c r="F167" s="15"/>
      <c r="G167" s="12"/>
      <c r="H167" s="12"/>
      <c r="I167" s="4"/>
      <c r="J167" s="4"/>
      <c r="K167" s="4"/>
      <c r="L167" s="207" t="s">
        <v>454</v>
      </c>
    </row>
    <row r="168" spans="1:12" ht="128.25" customHeight="1" x14ac:dyDescent="0.25">
      <c r="A168" s="110" t="s">
        <v>245</v>
      </c>
      <c r="B168" s="137" t="s">
        <v>246</v>
      </c>
      <c r="C168" s="18">
        <f>C169</f>
        <v>0</v>
      </c>
      <c r="D168" s="18">
        <f t="shared" ref="D168:H168" si="63">D169</f>
        <v>0</v>
      </c>
      <c r="E168" s="18">
        <f t="shared" si="63"/>
        <v>0</v>
      </c>
      <c r="F168" s="18">
        <f t="shared" si="63"/>
        <v>0</v>
      </c>
      <c r="G168" s="18">
        <f t="shared" si="63"/>
        <v>5815958</v>
      </c>
      <c r="H168" s="18">
        <f t="shared" si="63"/>
        <v>0</v>
      </c>
      <c r="I168" s="4"/>
      <c r="J168" s="4"/>
      <c r="K168" s="4"/>
      <c r="L168" s="219"/>
    </row>
    <row r="169" spans="1:12" ht="34.5" customHeight="1" x14ac:dyDescent="0.25">
      <c r="A169" s="7"/>
      <c r="B169" s="41" t="s">
        <v>85</v>
      </c>
      <c r="C169" s="19">
        <f>C170+C171</f>
        <v>0</v>
      </c>
      <c r="D169" s="19">
        <f t="shared" ref="D169:H169" si="64">D170+D171</f>
        <v>0</v>
      </c>
      <c r="E169" s="19">
        <f t="shared" si="64"/>
        <v>0</v>
      </c>
      <c r="F169" s="19">
        <f t="shared" si="64"/>
        <v>0</v>
      </c>
      <c r="G169" s="19">
        <f t="shared" si="64"/>
        <v>5815958</v>
      </c>
      <c r="H169" s="19">
        <f t="shared" si="64"/>
        <v>0</v>
      </c>
      <c r="I169" s="4"/>
      <c r="J169" s="4"/>
      <c r="K169" s="4"/>
      <c r="L169" s="219"/>
    </row>
    <row r="170" spans="1:12" ht="42" customHeight="1" x14ac:dyDescent="0.25">
      <c r="A170" s="7"/>
      <c r="B170" s="126" t="s">
        <v>396</v>
      </c>
      <c r="C170" s="15"/>
      <c r="D170" s="15"/>
      <c r="E170" s="12"/>
      <c r="F170" s="15"/>
      <c r="G170" s="12">
        <v>80565</v>
      </c>
      <c r="H170" s="12"/>
      <c r="I170" s="4"/>
      <c r="J170" s="4"/>
      <c r="K170" s="4"/>
      <c r="L170" s="219" t="s">
        <v>453</v>
      </c>
    </row>
    <row r="171" spans="1:12" ht="30.75" customHeight="1" x14ac:dyDescent="0.25">
      <c r="A171" s="7"/>
      <c r="B171" s="126" t="s">
        <v>396</v>
      </c>
      <c r="C171" s="15"/>
      <c r="D171" s="15"/>
      <c r="E171" s="12"/>
      <c r="F171" s="15"/>
      <c r="G171" s="12">
        <v>5735393</v>
      </c>
      <c r="H171" s="12"/>
      <c r="I171" s="4"/>
      <c r="J171" s="4"/>
      <c r="K171" s="4"/>
      <c r="L171" s="219" t="s">
        <v>455</v>
      </c>
    </row>
    <row r="172" spans="1:12" ht="57" x14ac:dyDescent="0.25">
      <c r="A172" s="7" t="s">
        <v>39</v>
      </c>
      <c r="B172" s="144" t="s">
        <v>40</v>
      </c>
      <c r="C172" s="13">
        <f>C173+C180+C195</f>
        <v>0</v>
      </c>
      <c r="D172" s="13">
        <f t="shared" ref="D172:H172" si="65">D173+D180+D195</f>
        <v>0</v>
      </c>
      <c r="E172" s="13">
        <f t="shared" si="65"/>
        <v>0</v>
      </c>
      <c r="F172" s="13">
        <f t="shared" si="65"/>
        <v>173000000</v>
      </c>
      <c r="G172" s="13">
        <f t="shared" si="65"/>
        <v>39146000</v>
      </c>
      <c r="H172" s="13">
        <f t="shared" si="65"/>
        <v>37765000</v>
      </c>
      <c r="I172" s="13" t="e">
        <f>I173+#REF!+I180</f>
        <v>#REF!</v>
      </c>
      <c r="J172" s="13" t="e">
        <f>J173+#REF!+J180</f>
        <v>#REF!</v>
      </c>
      <c r="K172" s="13" t="e">
        <f>K173+#REF!+K180</f>
        <v>#REF!</v>
      </c>
      <c r="L172" s="46"/>
    </row>
    <row r="173" spans="1:12" ht="57" x14ac:dyDescent="0.25">
      <c r="A173" s="8" t="s">
        <v>140</v>
      </c>
      <c r="B173" s="98" t="s">
        <v>141</v>
      </c>
      <c r="C173" s="18">
        <f>C174</f>
        <v>0</v>
      </c>
      <c r="D173" s="18">
        <f t="shared" ref="D173:H173" si="66">D174</f>
        <v>0</v>
      </c>
      <c r="E173" s="18">
        <f t="shared" si="66"/>
        <v>0</v>
      </c>
      <c r="F173" s="18">
        <f t="shared" si="66"/>
        <v>0</v>
      </c>
      <c r="G173" s="18">
        <f t="shared" si="66"/>
        <v>3817000</v>
      </c>
      <c r="H173" s="18">
        <f t="shared" si="66"/>
        <v>1436000</v>
      </c>
      <c r="I173" s="5"/>
      <c r="J173" s="5"/>
      <c r="K173" s="5"/>
      <c r="L173" s="120"/>
    </row>
    <row r="174" spans="1:12" ht="30" x14ac:dyDescent="0.25">
      <c r="A174" s="7"/>
      <c r="B174" s="140" t="s">
        <v>13</v>
      </c>
      <c r="C174" s="19">
        <f>C175+C176+C177+C178+C179</f>
        <v>0</v>
      </c>
      <c r="D174" s="19">
        <f t="shared" ref="D174:K174" si="67">D175+D176+D177+D178+D179</f>
        <v>0</v>
      </c>
      <c r="E174" s="19">
        <f t="shared" si="67"/>
        <v>0</v>
      </c>
      <c r="F174" s="19">
        <f t="shared" si="67"/>
        <v>0</v>
      </c>
      <c r="G174" s="19">
        <f t="shared" si="67"/>
        <v>3817000</v>
      </c>
      <c r="H174" s="19">
        <f t="shared" si="67"/>
        <v>1436000</v>
      </c>
      <c r="I174" s="19">
        <f t="shared" si="67"/>
        <v>0</v>
      </c>
      <c r="J174" s="19">
        <f t="shared" si="67"/>
        <v>0</v>
      </c>
      <c r="K174" s="19">
        <f t="shared" si="67"/>
        <v>0</v>
      </c>
      <c r="L174" s="120"/>
    </row>
    <row r="175" spans="1:12" ht="51" x14ac:dyDescent="0.25">
      <c r="A175" s="7"/>
      <c r="B175" s="145"/>
      <c r="C175" s="19"/>
      <c r="D175" s="19"/>
      <c r="E175" s="12"/>
      <c r="F175" s="19"/>
      <c r="G175" s="12">
        <v>1000000</v>
      </c>
      <c r="H175" s="12"/>
      <c r="I175" s="146"/>
      <c r="J175" s="6"/>
      <c r="K175" s="6"/>
      <c r="L175" s="219" t="s">
        <v>456</v>
      </c>
    </row>
    <row r="176" spans="1:12" ht="66.75" customHeight="1" x14ac:dyDescent="0.25">
      <c r="A176" s="7"/>
      <c r="B176" s="147"/>
      <c r="C176" s="19"/>
      <c r="D176" s="19"/>
      <c r="E176" s="12"/>
      <c r="F176" s="19"/>
      <c r="G176" s="12"/>
      <c r="H176" s="12">
        <v>1000000</v>
      </c>
      <c r="I176" s="146"/>
      <c r="J176" s="6"/>
      <c r="K176" s="6"/>
      <c r="L176" s="219" t="s">
        <v>315</v>
      </c>
    </row>
    <row r="177" spans="1:12" ht="60" x14ac:dyDescent="0.25">
      <c r="A177" s="7"/>
      <c r="B177" s="148" t="s">
        <v>344</v>
      </c>
      <c r="C177" s="19"/>
      <c r="D177" s="19"/>
      <c r="E177" s="12"/>
      <c r="F177" s="19"/>
      <c r="G177" s="12">
        <v>2381000</v>
      </c>
      <c r="H177" s="12"/>
      <c r="I177" s="146"/>
      <c r="J177" s="6"/>
      <c r="K177" s="6"/>
      <c r="L177" s="219" t="s">
        <v>345</v>
      </c>
    </row>
    <row r="178" spans="1:12" ht="90" x14ac:dyDescent="0.25">
      <c r="A178" s="7"/>
      <c r="B178" s="148" t="s">
        <v>331</v>
      </c>
      <c r="C178" s="12"/>
      <c r="D178" s="12"/>
      <c r="E178" s="12"/>
      <c r="F178" s="12"/>
      <c r="G178" s="12">
        <v>436000</v>
      </c>
      <c r="H178" s="12">
        <v>436000</v>
      </c>
      <c r="I178" s="146"/>
      <c r="J178" s="6"/>
      <c r="K178" s="6"/>
      <c r="L178" s="219" t="s">
        <v>457</v>
      </c>
    </row>
    <row r="179" spans="1:12" ht="137.25" customHeight="1" x14ac:dyDescent="0.25">
      <c r="A179" s="7"/>
      <c r="B179" s="126"/>
      <c r="C179" s="19"/>
      <c r="D179" s="19"/>
      <c r="E179" s="12"/>
      <c r="F179" s="12"/>
      <c r="G179" s="12"/>
      <c r="H179" s="12"/>
      <c r="I179" s="6"/>
      <c r="J179" s="6"/>
      <c r="K179" s="6"/>
      <c r="L179" s="77" t="s">
        <v>458</v>
      </c>
    </row>
    <row r="180" spans="1:12" ht="57" x14ac:dyDescent="0.25">
      <c r="A180" s="8" t="s">
        <v>41</v>
      </c>
      <c r="B180" s="124" t="s">
        <v>42</v>
      </c>
      <c r="C180" s="149">
        <f>C181+C183+C188+C191+C186</f>
        <v>0</v>
      </c>
      <c r="D180" s="149">
        <f t="shared" ref="D180:H180" si="68">D181+D183+D188+D191+D186</f>
        <v>0</v>
      </c>
      <c r="E180" s="149">
        <f t="shared" si="68"/>
        <v>0</v>
      </c>
      <c r="F180" s="149">
        <f t="shared" si="68"/>
        <v>173000000</v>
      </c>
      <c r="G180" s="149">
        <f t="shared" si="68"/>
        <v>34329000</v>
      </c>
      <c r="H180" s="149">
        <f t="shared" si="68"/>
        <v>36329000</v>
      </c>
      <c r="I180" s="65"/>
      <c r="J180" s="65"/>
      <c r="K180" s="65"/>
      <c r="L180" s="1"/>
    </row>
    <row r="181" spans="1:12" ht="30" x14ac:dyDescent="0.25">
      <c r="A181" s="8"/>
      <c r="B181" s="41" t="s">
        <v>123</v>
      </c>
      <c r="C181" s="150">
        <f>C182</f>
        <v>0</v>
      </c>
      <c r="D181" s="150">
        <f t="shared" ref="D181:H181" si="69">D182</f>
        <v>0</v>
      </c>
      <c r="E181" s="150">
        <f t="shared" si="69"/>
        <v>0</v>
      </c>
      <c r="F181" s="150">
        <f t="shared" si="69"/>
        <v>0</v>
      </c>
      <c r="G181" s="150">
        <f t="shared" si="69"/>
        <v>400000</v>
      </c>
      <c r="H181" s="150">
        <f t="shared" si="69"/>
        <v>0</v>
      </c>
      <c r="I181" s="65"/>
      <c r="J181" s="65"/>
      <c r="K181" s="65"/>
      <c r="L181" s="1"/>
    </row>
    <row r="182" spans="1:12" ht="25.5" x14ac:dyDescent="0.25">
      <c r="A182" s="8"/>
      <c r="B182" s="124"/>
      <c r="C182" s="149"/>
      <c r="D182" s="149"/>
      <c r="E182" s="149"/>
      <c r="F182" s="149"/>
      <c r="G182" s="23">
        <v>400000</v>
      </c>
      <c r="H182" s="149"/>
      <c r="I182" s="65"/>
      <c r="J182" s="65"/>
      <c r="K182" s="65"/>
      <c r="L182" s="1" t="s">
        <v>459</v>
      </c>
    </row>
    <row r="183" spans="1:12" ht="15.75" x14ac:dyDescent="0.25">
      <c r="A183" s="8"/>
      <c r="B183" s="151" t="s">
        <v>86</v>
      </c>
      <c r="C183" s="150">
        <f>C184+C185</f>
        <v>0</v>
      </c>
      <c r="D183" s="150">
        <f t="shared" ref="D183:H183" si="70">D184+D185</f>
        <v>0</v>
      </c>
      <c r="E183" s="150">
        <f t="shared" si="70"/>
        <v>0</v>
      </c>
      <c r="F183" s="150">
        <f t="shared" si="70"/>
        <v>0</v>
      </c>
      <c r="G183" s="150">
        <f t="shared" si="70"/>
        <v>5795000</v>
      </c>
      <c r="H183" s="150">
        <f t="shared" si="70"/>
        <v>0</v>
      </c>
      <c r="I183" s="65"/>
      <c r="J183" s="65"/>
      <c r="K183" s="65"/>
      <c r="L183" s="1"/>
    </row>
    <row r="184" spans="1:12" ht="30" x14ac:dyDescent="0.25">
      <c r="A184" s="8"/>
      <c r="B184" s="34" t="s">
        <v>247</v>
      </c>
      <c r="C184" s="149"/>
      <c r="D184" s="149"/>
      <c r="E184" s="149"/>
      <c r="F184" s="149"/>
      <c r="G184" s="23">
        <v>2300000</v>
      </c>
      <c r="H184" s="23"/>
      <c r="I184" s="6"/>
      <c r="J184" s="6"/>
      <c r="K184" s="6"/>
      <c r="L184" s="1" t="s">
        <v>460</v>
      </c>
    </row>
    <row r="185" spans="1:12" ht="30" x14ac:dyDescent="0.25">
      <c r="A185" s="8"/>
      <c r="B185" s="34" t="s">
        <v>248</v>
      </c>
      <c r="C185" s="149"/>
      <c r="D185" s="149"/>
      <c r="E185" s="149"/>
      <c r="F185" s="149"/>
      <c r="G185" s="23">
        <v>3495000</v>
      </c>
      <c r="H185" s="23"/>
      <c r="I185" s="6"/>
      <c r="J185" s="6"/>
      <c r="K185" s="6"/>
      <c r="L185" s="1" t="s">
        <v>460</v>
      </c>
    </row>
    <row r="186" spans="1:12" ht="30" x14ac:dyDescent="0.25">
      <c r="A186" s="8"/>
      <c r="B186" s="30" t="s">
        <v>233</v>
      </c>
      <c r="C186" s="150">
        <f>C187</f>
        <v>0</v>
      </c>
      <c r="D186" s="150">
        <f t="shared" ref="D186:H186" si="71">D187</f>
        <v>0</v>
      </c>
      <c r="E186" s="150">
        <f t="shared" si="71"/>
        <v>0</v>
      </c>
      <c r="F186" s="150">
        <f t="shared" si="71"/>
        <v>173000000</v>
      </c>
      <c r="G186" s="150">
        <f t="shared" si="71"/>
        <v>0</v>
      </c>
      <c r="H186" s="150">
        <f t="shared" si="71"/>
        <v>0</v>
      </c>
      <c r="I186" s="65"/>
      <c r="J186" s="65"/>
      <c r="K186" s="65"/>
      <c r="L186" s="1"/>
    </row>
    <row r="187" spans="1:12" ht="27" customHeight="1" x14ac:dyDescent="0.25">
      <c r="A187" s="8"/>
      <c r="B187" s="32" t="s">
        <v>224</v>
      </c>
      <c r="C187" s="149"/>
      <c r="D187" s="149"/>
      <c r="E187" s="149"/>
      <c r="F187" s="23">
        <v>173000000</v>
      </c>
      <c r="G187" s="149"/>
      <c r="H187" s="23"/>
      <c r="I187" s="65"/>
      <c r="J187" s="65"/>
      <c r="K187" s="65"/>
      <c r="L187" s="1" t="s">
        <v>461</v>
      </c>
    </row>
    <row r="188" spans="1:12" ht="30" x14ac:dyDescent="0.25">
      <c r="A188" s="7"/>
      <c r="B188" s="30" t="s">
        <v>190</v>
      </c>
      <c r="C188" s="152">
        <f>C189+C190</f>
        <v>0</v>
      </c>
      <c r="D188" s="152">
        <f t="shared" ref="D188:H188" si="72">D189+D190</f>
        <v>0</v>
      </c>
      <c r="E188" s="152">
        <f t="shared" si="72"/>
        <v>0</v>
      </c>
      <c r="F188" s="152">
        <f t="shared" si="72"/>
        <v>0</v>
      </c>
      <c r="G188" s="152">
        <f t="shared" si="72"/>
        <v>22134000</v>
      </c>
      <c r="H188" s="152">
        <f t="shared" si="72"/>
        <v>22134000</v>
      </c>
      <c r="I188" s="65"/>
      <c r="J188" s="65"/>
      <c r="K188" s="65"/>
      <c r="L188" s="1"/>
    </row>
    <row r="189" spans="1:12" ht="15.75" x14ac:dyDescent="0.25">
      <c r="A189" s="47"/>
      <c r="B189" s="32" t="s">
        <v>224</v>
      </c>
      <c r="C189" s="153"/>
      <c r="D189" s="153"/>
      <c r="E189" s="153"/>
      <c r="F189" s="153"/>
      <c r="G189" s="153">
        <v>22134000</v>
      </c>
      <c r="H189" s="153"/>
      <c r="I189" s="47"/>
      <c r="J189" s="47"/>
      <c r="K189" s="47"/>
      <c r="L189" s="238" t="s">
        <v>223</v>
      </c>
    </row>
    <row r="190" spans="1:12" ht="15.75" x14ac:dyDescent="0.25">
      <c r="A190" s="47"/>
      <c r="B190" s="32" t="s">
        <v>43</v>
      </c>
      <c r="C190" s="153"/>
      <c r="D190" s="153"/>
      <c r="E190" s="153"/>
      <c r="F190" s="153"/>
      <c r="G190" s="153"/>
      <c r="H190" s="153">
        <v>22134000</v>
      </c>
      <c r="I190" s="47"/>
      <c r="J190" s="47"/>
      <c r="K190" s="47"/>
      <c r="L190" s="238"/>
    </row>
    <row r="191" spans="1:12" ht="30" x14ac:dyDescent="0.25">
      <c r="A191" s="7"/>
      <c r="B191" s="30" t="s">
        <v>44</v>
      </c>
      <c r="C191" s="152">
        <f>C192+C193+C194</f>
        <v>0</v>
      </c>
      <c r="D191" s="152">
        <f t="shared" ref="D191:H191" si="73">D192+D193+D194</f>
        <v>0</v>
      </c>
      <c r="E191" s="152">
        <f t="shared" si="73"/>
        <v>0</v>
      </c>
      <c r="F191" s="152">
        <f t="shared" si="73"/>
        <v>0</v>
      </c>
      <c r="G191" s="152">
        <f t="shared" si="73"/>
        <v>6000000</v>
      </c>
      <c r="H191" s="152">
        <f t="shared" si="73"/>
        <v>14195000</v>
      </c>
      <c r="I191" s="10"/>
      <c r="J191" s="10"/>
      <c r="K191" s="10"/>
      <c r="L191" s="1"/>
    </row>
    <row r="192" spans="1:12" ht="30" customHeight="1" x14ac:dyDescent="0.25">
      <c r="A192" s="47"/>
      <c r="B192" s="32" t="s">
        <v>396</v>
      </c>
      <c r="C192" s="153"/>
      <c r="D192" s="153"/>
      <c r="E192" s="153"/>
      <c r="F192" s="153"/>
      <c r="G192" s="153">
        <v>6000000</v>
      </c>
      <c r="H192" s="153">
        <v>4000000</v>
      </c>
      <c r="I192" s="47"/>
      <c r="J192" s="47"/>
      <c r="K192" s="47"/>
      <c r="L192" s="242" t="s">
        <v>355</v>
      </c>
    </row>
    <row r="193" spans="1:12" ht="47.25" customHeight="1" x14ac:dyDescent="0.25">
      <c r="A193" s="47"/>
      <c r="B193" s="32" t="s">
        <v>43</v>
      </c>
      <c r="C193" s="153"/>
      <c r="D193" s="153"/>
      <c r="E193" s="153"/>
      <c r="F193" s="153"/>
      <c r="G193" s="153"/>
      <c r="H193" s="153">
        <v>2000000</v>
      </c>
      <c r="I193" s="47"/>
      <c r="J193" s="47"/>
      <c r="K193" s="47"/>
      <c r="L193" s="243"/>
    </row>
    <row r="194" spans="1:12" ht="106.5" customHeight="1" x14ac:dyDescent="0.25">
      <c r="A194" s="47"/>
      <c r="B194" s="32" t="s">
        <v>396</v>
      </c>
      <c r="C194" s="153"/>
      <c r="D194" s="153"/>
      <c r="E194" s="153"/>
      <c r="F194" s="153"/>
      <c r="G194" s="153"/>
      <c r="H194" s="153">
        <f>6195000+2000000</f>
        <v>8195000</v>
      </c>
      <c r="I194" s="47"/>
      <c r="J194" s="47"/>
      <c r="K194" s="47"/>
      <c r="L194" s="216" t="s">
        <v>462</v>
      </c>
    </row>
    <row r="195" spans="1:12" ht="85.5" x14ac:dyDescent="0.25">
      <c r="A195" s="233" t="s">
        <v>316</v>
      </c>
      <c r="B195" s="154" t="s">
        <v>317</v>
      </c>
      <c r="C195" s="36">
        <f>C196</f>
        <v>0</v>
      </c>
      <c r="D195" s="36">
        <f t="shared" ref="D195:H195" si="74">D196</f>
        <v>0</v>
      </c>
      <c r="E195" s="36">
        <f t="shared" si="74"/>
        <v>0</v>
      </c>
      <c r="F195" s="36">
        <f t="shared" si="74"/>
        <v>0</v>
      </c>
      <c r="G195" s="36">
        <f t="shared" si="74"/>
        <v>1000000</v>
      </c>
      <c r="H195" s="36">
        <f t="shared" si="74"/>
        <v>0</v>
      </c>
      <c r="I195" s="47"/>
      <c r="J195" s="47"/>
      <c r="K195" s="47"/>
      <c r="L195" s="219"/>
    </row>
    <row r="196" spans="1:12" ht="45" x14ac:dyDescent="0.25">
      <c r="A196" s="47"/>
      <c r="B196" s="30" t="s">
        <v>49</v>
      </c>
      <c r="C196" s="152">
        <f>C197</f>
        <v>0</v>
      </c>
      <c r="D196" s="152">
        <f t="shared" ref="D196:H196" si="75">D197</f>
        <v>0</v>
      </c>
      <c r="E196" s="152">
        <f t="shared" si="75"/>
        <v>0</v>
      </c>
      <c r="F196" s="152">
        <f t="shared" si="75"/>
        <v>0</v>
      </c>
      <c r="G196" s="152">
        <f t="shared" si="75"/>
        <v>1000000</v>
      </c>
      <c r="H196" s="152">
        <f t="shared" si="75"/>
        <v>0</v>
      </c>
      <c r="I196" s="5"/>
      <c r="J196" s="5"/>
      <c r="K196" s="5"/>
      <c r="L196" s="5"/>
    </row>
    <row r="197" spans="1:12" ht="63.75" x14ac:dyDescent="0.25">
      <c r="A197" s="47"/>
      <c r="B197" s="32"/>
      <c r="C197" s="153"/>
      <c r="D197" s="153"/>
      <c r="E197" s="153"/>
      <c r="F197" s="153"/>
      <c r="G197" s="153">
        <v>1000000</v>
      </c>
      <c r="H197" s="153"/>
      <c r="I197" s="47"/>
      <c r="J197" s="47"/>
      <c r="K197" s="47"/>
      <c r="L197" s="219" t="s">
        <v>318</v>
      </c>
    </row>
    <row r="198" spans="1:12" ht="57" hidden="1" x14ac:dyDescent="0.25">
      <c r="A198" s="130" t="s">
        <v>163</v>
      </c>
      <c r="B198" s="96" t="s">
        <v>164</v>
      </c>
      <c r="C198" s="13">
        <f>C199</f>
        <v>0</v>
      </c>
      <c r="D198" s="13">
        <f t="shared" ref="D198:H198" si="76">D199</f>
        <v>0</v>
      </c>
      <c r="E198" s="13">
        <f t="shared" si="76"/>
        <v>0</v>
      </c>
      <c r="F198" s="13">
        <f t="shared" si="76"/>
        <v>0</v>
      </c>
      <c r="G198" s="13">
        <f t="shared" si="76"/>
        <v>0</v>
      </c>
      <c r="H198" s="13">
        <f t="shared" si="76"/>
        <v>0</v>
      </c>
      <c r="I198" s="113"/>
      <c r="J198" s="113"/>
      <c r="K198" s="113"/>
      <c r="L198" s="219"/>
    </row>
    <row r="199" spans="1:12" ht="71.25" hidden="1" x14ac:dyDescent="0.25">
      <c r="A199" s="82" t="s">
        <v>165</v>
      </c>
      <c r="B199" s="98" t="s">
        <v>166</v>
      </c>
      <c r="C199" s="18">
        <f>C200</f>
        <v>0</v>
      </c>
      <c r="D199" s="18">
        <f t="shared" ref="D199:K200" si="77">D200</f>
        <v>0</v>
      </c>
      <c r="E199" s="18">
        <f t="shared" si="77"/>
        <v>0</v>
      </c>
      <c r="F199" s="18">
        <f t="shared" si="77"/>
        <v>0</v>
      </c>
      <c r="G199" s="18">
        <f t="shared" si="77"/>
        <v>0</v>
      </c>
      <c r="H199" s="18">
        <f t="shared" si="77"/>
        <v>0</v>
      </c>
      <c r="I199" s="113"/>
      <c r="J199" s="113"/>
      <c r="K199" s="113"/>
      <c r="L199" s="219"/>
    </row>
    <row r="200" spans="1:12" ht="60" hidden="1" x14ac:dyDescent="0.25">
      <c r="A200" s="69"/>
      <c r="B200" s="30" t="s">
        <v>167</v>
      </c>
      <c r="C200" s="19">
        <f>C201</f>
        <v>0</v>
      </c>
      <c r="D200" s="19">
        <f t="shared" si="77"/>
        <v>0</v>
      </c>
      <c r="E200" s="19">
        <f t="shared" si="77"/>
        <v>0</v>
      </c>
      <c r="F200" s="19">
        <f t="shared" si="77"/>
        <v>0</v>
      </c>
      <c r="G200" s="19">
        <f t="shared" si="77"/>
        <v>0</v>
      </c>
      <c r="H200" s="19">
        <f t="shared" si="77"/>
        <v>0</v>
      </c>
      <c r="I200" s="112">
        <f t="shared" si="77"/>
        <v>0</v>
      </c>
      <c r="J200" s="112">
        <f t="shared" si="77"/>
        <v>0</v>
      </c>
      <c r="K200" s="112">
        <f t="shared" si="77"/>
        <v>0</v>
      </c>
      <c r="L200" s="120"/>
    </row>
    <row r="201" spans="1:12" ht="15.75" hidden="1" x14ac:dyDescent="0.25">
      <c r="A201" s="155"/>
      <c r="B201" s="32"/>
      <c r="C201" s="12"/>
      <c r="D201" s="12"/>
      <c r="E201" s="12"/>
      <c r="F201" s="12"/>
      <c r="G201" s="12"/>
      <c r="H201" s="12"/>
      <c r="I201" s="113"/>
      <c r="J201" s="113"/>
      <c r="K201" s="113"/>
      <c r="L201" s="219"/>
    </row>
    <row r="202" spans="1:12" ht="72" customHeight="1" x14ac:dyDescent="0.25">
      <c r="A202" s="7" t="s">
        <v>142</v>
      </c>
      <c r="B202" s="28" t="s">
        <v>143</v>
      </c>
      <c r="C202" s="13">
        <f>C203+C210</f>
        <v>6646975</v>
      </c>
      <c r="D202" s="13">
        <f t="shared" ref="D202:H202" si="78">D203+D210</f>
        <v>0</v>
      </c>
      <c r="E202" s="13">
        <f t="shared" si="78"/>
        <v>0</v>
      </c>
      <c r="F202" s="13">
        <f t="shared" si="78"/>
        <v>0</v>
      </c>
      <c r="G202" s="13">
        <f t="shared" si="78"/>
        <v>9936867</v>
      </c>
      <c r="H202" s="13">
        <f t="shared" si="78"/>
        <v>2000750</v>
      </c>
      <c r="I202" s="24" t="e">
        <f>I203+I210+#REF!</f>
        <v>#REF!</v>
      </c>
      <c r="J202" s="24" t="e">
        <f>J203+J210+#REF!</f>
        <v>#REF!</v>
      </c>
      <c r="K202" s="24" t="e">
        <f>K203+K210+#REF!</f>
        <v>#REF!</v>
      </c>
      <c r="L202" s="46"/>
    </row>
    <row r="203" spans="1:12" ht="57" x14ac:dyDescent="0.25">
      <c r="A203" s="8" t="s">
        <v>144</v>
      </c>
      <c r="B203" s="29" t="s">
        <v>145</v>
      </c>
      <c r="C203" s="36">
        <f>C204</f>
        <v>6646975</v>
      </c>
      <c r="D203" s="36">
        <f t="shared" ref="D203:H203" si="79">D204</f>
        <v>0</v>
      </c>
      <c r="E203" s="36">
        <f t="shared" si="79"/>
        <v>0</v>
      </c>
      <c r="F203" s="36">
        <f t="shared" si="79"/>
        <v>0</v>
      </c>
      <c r="G203" s="36">
        <f t="shared" si="79"/>
        <v>3900750</v>
      </c>
      <c r="H203" s="36">
        <f t="shared" si="79"/>
        <v>2000750</v>
      </c>
      <c r="I203" s="9">
        <f>I204</f>
        <v>0</v>
      </c>
      <c r="J203" s="9">
        <f>J204</f>
        <v>0</v>
      </c>
      <c r="K203" s="9">
        <f>K204</f>
        <v>0</v>
      </c>
      <c r="L203" s="219"/>
    </row>
    <row r="204" spans="1:12" ht="45" x14ac:dyDescent="0.25">
      <c r="A204" s="25"/>
      <c r="B204" s="30" t="s">
        <v>146</v>
      </c>
      <c r="C204" s="37">
        <f>C205+C206+C207+C208+C209</f>
        <v>6646975</v>
      </c>
      <c r="D204" s="37">
        <f t="shared" ref="D204:H204" si="80">D205+D206+D207+D208+D209</f>
        <v>0</v>
      </c>
      <c r="E204" s="37">
        <f t="shared" si="80"/>
        <v>0</v>
      </c>
      <c r="F204" s="37">
        <f t="shared" si="80"/>
        <v>0</v>
      </c>
      <c r="G204" s="37">
        <f t="shared" si="80"/>
        <v>3900750</v>
      </c>
      <c r="H204" s="37">
        <f t="shared" si="80"/>
        <v>2000750</v>
      </c>
      <c r="I204" s="10"/>
      <c r="J204" s="10"/>
      <c r="K204" s="10"/>
      <c r="L204" s="26"/>
    </row>
    <row r="205" spans="1:12" ht="120" x14ac:dyDescent="0.25">
      <c r="A205" s="7"/>
      <c r="B205" s="31" t="s">
        <v>319</v>
      </c>
      <c r="C205" s="14">
        <v>6646975</v>
      </c>
      <c r="D205" s="20"/>
      <c r="E205" s="15"/>
      <c r="F205" s="15"/>
      <c r="G205" s="15"/>
      <c r="H205" s="15"/>
      <c r="I205" s="10"/>
      <c r="J205" s="10"/>
      <c r="K205" s="10"/>
      <c r="L205" s="27" t="s">
        <v>463</v>
      </c>
    </row>
    <row r="206" spans="1:12" ht="105" customHeight="1" x14ac:dyDescent="0.25">
      <c r="A206" s="7"/>
      <c r="B206" s="31"/>
      <c r="C206" s="16"/>
      <c r="D206" s="22"/>
      <c r="E206" s="15"/>
      <c r="F206" s="15"/>
      <c r="G206" s="17">
        <v>1900750</v>
      </c>
      <c r="H206" s="12">
        <v>1900750</v>
      </c>
      <c r="I206" s="10"/>
      <c r="J206" s="10"/>
      <c r="K206" s="10"/>
      <c r="L206" s="43" t="s">
        <v>464</v>
      </c>
    </row>
    <row r="207" spans="1:12" ht="30.75" customHeight="1" x14ac:dyDescent="0.25">
      <c r="A207" s="7"/>
      <c r="B207" s="31"/>
      <c r="C207" s="16"/>
      <c r="D207" s="22"/>
      <c r="E207" s="15"/>
      <c r="F207" s="15"/>
      <c r="G207" s="17">
        <v>2000000</v>
      </c>
      <c r="H207" s="17"/>
      <c r="I207" s="10"/>
      <c r="J207" s="10"/>
      <c r="K207" s="10"/>
      <c r="L207" s="43" t="s">
        <v>320</v>
      </c>
    </row>
    <row r="208" spans="1:12" ht="42" customHeight="1" x14ac:dyDescent="0.25">
      <c r="A208" s="7"/>
      <c r="B208" s="31"/>
      <c r="C208" s="16"/>
      <c r="D208" s="22"/>
      <c r="E208" s="17"/>
      <c r="F208" s="15"/>
      <c r="G208" s="17"/>
      <c r="H208" s="12">
        <v>100000</v>
      </c>
      <c r="I208" s="10"/>
      <c r="J208" s="10"/>
      <c r="K208" s="10"/>
      <c r="L208" s="27" t="s">
        <v>321</v>
      </c>
    </row>
    <row r="209" spans="1:12" ht="29.25" customHeight="1" x14ac:dyDescent="0.25">
      <c r="A209" s="7"/>
      <c r="B209" s="31"/>
      <c r="C209" s="16"/>
      <c r="D209" s="22"/>
      <c r="E209" s="17"/>
      <c r="F209" s="15"/>
      <c r="G209" s="17"/>
      <c r="H209" s="12"/>
      <c r="I209" s="10"/>
      <c r="J209" s="10"/>
      <c r="K209" s="10"/>
      <c r="L209" s="215" t="s">
        <v>374</v>
      </c>
    </row>
    <row r="210" spans="1:12" ht="85.5" x14ac:dyDescent="0.25">
      <c r="A210" s="8" t="s">
        <v>147</v>
      </c>
      <c r="B210" s="29" t="s">
        <v>148</v>
      </c>
      <c r="C210" s="18">
        <f>C211</f>
        <v>0</v>
      </c>
      <c r="D210" s="18">
        <f t="shared" ref="D210:H210" si="81">D211</f>
        <v>0</v>
      </c>
      <c r="E210" s="18">
        <f t="shared" si="81"/>
        <v>0</v>
      </c>
      <c r="F210" s="18">
        <f t="shared" si="81"/>
        <v>0</v>
      </c>
      <c r="G210" s="18">
        <f t="shared" si="81"/>
        <v>6036117</v>
      </c>
      <c r="H210" s="18">
        <f t="shared" si="81"/>
        <v>0</v>
      </c>
      <c r="I210" s="5"/>
      <c r="J210" s="5"/>
      <c r="K210" s="5"/>
      <c r="L210" s="120"/>
    </row>
    <row r="211" spans="1:12" ht="30" x14ac:dyDescent="0.25">
      <c r="A211" s="69"/>
      <c r="B211" s="30" t="s">
        <v>153</v>
      </c>
      <c r="C211" s="19">
        <f>C212</f>
        <v>0</v>
      </c>
      <c r="D211" s="19">
        <f t="shared" ref="D211:H211" si="82">D212</f>
        <v>0</v>
      </c>
      <c r="E211" s="19">
        <f t="shared" si="82"/>
        <v>0</v>
      </c>
      <c r="F211" s="19">
        <f t="shared" si="82"/>
        <v>0</v>
      </c>
      <c r="G211" s="19">
        <f t="shared" si="82"/>
        <v>6036117</v>
      </c>
      <c r="H211" s="19">
        <f t="shared" si="82"/>
        <v>0</v>
      </c>
      <c r="I211" s="113"/>
      <c r="J211" s="113"/>
      <c r="K211" s="113"/>
      <c r="L211" s="219"/>
    </row>
    <row r="212" spans="1:12" ht="39.75" customHeight="1" x14ac:dyDescent="0.25">
      <c r="A212" s="69"/>
      <c r="B212" s="32"/>
      <c r="C212" s="12"/>
      <c r="D212" s="12"/>
      <c r="E212" s="12"/>
      <c r="F212" s="12"/>
      <c r="G212" s="19">
        <v>6036117</v>
      </c>
      <c r="H212" s="19"/>
      <c r="I212" s="113"/>
      <c r="J212" s="113"/>
      <c r="K212" s="113"/>
      <c r="L212" s="219" t="s">
        <v>465</v>
      </c>
    </row>
    <row r="213" spans="1:12" ht="71.25" x14ac:dyDescent="0.25">
      <c r="A213" s="7" t="s">
        <v>45</v>
      </c>
      <c r="B213" s="28" t="s">
        <v>46</v>
      </c>
      <c r="C213" s="156">
        <f t="shared" ref="C213:H213" si="83">C214+C217+C220+C224</f>
        <v>0</v>
      </c>
      <c r="D213" s="156">
        <f t="shared" si="83"/>
        <v>0</v>
      </c>
      <c r="E213" s="156">
        <f t="shared" si="83"/>
        <v>145000000</v>
      </c>
      <c r="F213" s="156">
        <f t="shared" si="83"/>
        <v>179177065</v>
      </c>
      <c r="G213" s="156">
        <f t="shared" si="83"/>
        <v>10324600</v>
      </c>
      <c r="H213" s="156">
        <f t="shared" si="83"/>
        <v>10324600</v>
      </c>
      <c r="I213" s="47"/>
      <c r="J213" s="47"/>
      <c r="K213" s="47"/>
      <c r="L213" s="219"/>
    </row>
    <row r="214" spans="1:12" ht="85.5" x14ac:dyDescent="0.25">
      <c r="A214" s="8" t="s">
        <v>47</v>
      </c>
      <c r="B214" s="35" t="s">
        <v>48</v>
      </c>
      <c r="C214" s="157">
        <f>C215</f>
        <v>0</v>
      </c>
      <c r="D214" s="157">
        <f t="shared" ref="D214:H215" si="84">D215</f>
        <v>0</v>
      </c>
      <c r="E214" s="157">
        <f t="shared" si="84"/>
        <v>0</v>
      </c>
      <c r="F214" s="157">
        <f t="shared" si="84"/>
        <v>16274000</v>
      </c>
      <c r="G214" s="157">
        <f t="shared" si="84"/>
        <v>4381000</v>
      </c>
      <c r="H214" s="157">
        <f t="shared" si="84"/>
        <v>4381000</v>
      </c>
      <c r="I214" s="47"/>
      <c r="J214" s="47"/>
      <c r="K214" s="47"/>
      <c r="L214" s="219"/>
    </row>
    <row r="215" spans="1:12" ht="45" x14ac:dyDescent="0.25">
      <c r="A215" s="8"/>
      <c r="B215" s="30" t="s">
        <v>84</v>
      </c>
      <c r="C215" s="19">
        <f>C216</f>
        <v>0</v>
      </c>
      <c r="D215" s="19">
        <f t="shared" si="84"/>
        <v>0</v>
      </c>
      <c r="E215" s="19">
        <f t="shared" si="84"/>
        <v>0</v>
      </c>
      <c r="F215" s="19">
        <f t="shared" si="84"/>
        <v>16274000</v>
      </c>
      <c r="G215" s="19">
        <f t="shared" si="84"/>
        <v>4381000</v>
      </c>
      <c r="H215" s="19">
        <f t="shared" si="84"/>
        <v>4381000</v>
      </c>
      <c r="I215" s="4"/>
      <c r="J215" s="4"/>
      <c r="K215" s="4"/>
      <c r="L215" s="219"/>
    </row>
    <row r="216" spans="1:12" ht="66.75" customHeight="1" x14ac:dyDescent="0.25">
      <c r="A216" s="110"/>
      <c r="B216" s="158" t="s">
        <v>267</v>
      </c>
      <c r="C216" s="12"/>
      <c r="D216" s="12"/>
      <c r="E216" s="12"/>
      <c r="F216" s="153">
        <v>16274000</v>
      </c>
      <c r="G216" s="12">
        <v>4381000</v>
      </c>
      <c r="H216" s="12">
        <v>4381000</v>
      </c>
      <c r="I216" s="4"/>
      <c r="J216" s="4"/>
      <c r="K216" s="4"/>
      <c r="L216" s="216" t="s">
        <v>466</v>
      </c>
    </row>
    <row r="217" spans="1:12" ht="71.25" x14ac:dyDescent="0.25">
      <c r="A217" s="44" t="s">
        <v>168</v>
      </c>
      <c r="B217" s="35" t="s">
        <v>169</v>
      </c>
      <c r="C217" s="159">
        <f>C218</f>
        <v>0</v>
      </c>
      <c r="D217" s="159">
        <f t="shared" ref="D217:H217" si="85">D218</f>
        <v>0</v>
      </c>
      <c r="E217" s="159">
        <f t="shared" si="85"/>
        <v>0</v>
      </c>
      <c r="F217" s="159">
        <f t="shared" si="85"/>
        <v>45000000</v>
      </c>
      <c r="G217" s="159">
        <f t="shared" si="85"/>
        <v>5943600</v>
      </c>
      <c r="H217" s="159">
        <f t="shared" si="85"/>
        <v>5943600</v>
      </c>
      <c r="I217" s="160"/>
      <c r="J217" s="160"/>
      <c r="K217" s="160"/>
      <c r="L217" s="161"/>
    </row>
    <row r="218" spans="1:12" ht="45" x14ac:dyDescent="0.25">
      <c r="A218" s="45"/>
      <c r="B218" s="30" t="s">
        <v>84</v>
      </c>
      <c r="C218" s="19">
        <f>C219</f>
        <v>0</v>
      </c>
      <c r="D218" s="19">
        <f t="shared" ref="D218:H218" si="86">D219</f>
        <v>0</v>
      </c>
      <c r="E218" s="19">
        <f t="shared" si="86"/>
        <v>0</v>
      </c>
      <c r="F218" s="19">
        <f t="shared" si="86"/>
        <v>45000000</v>
      </c>
      <c r="G218" s="19">
        <f t="shared" si="86"/>
        <v>5943600</v>
      </c>
      <c r="H218" s="19">
        <f t="shared" si="86"/>
        <v>5943600</v>
      </c>
      <c r="I218" s="70"/>
      <c r="J218" s="70"/>
      <c r="K218" s="70"/>
      <c r="L218" s="120"/>
    </row>
    <row r="219" spans="1:12" ht="93.75" customHeight="1" x14ac:dyDescent="0.25">
      <c r="A219" s="162"/>
      <c r="B219" s="158" t="s">
        <v>268</v>
      </c>
      <c r="C219" s="12"/>
      <c r="D219" s="12"/>
      <c r="E219" s="12"/>
      <c r="F219" s="12">
        <v>45000000</v>
      </c>
      <c r="G219" s="12">
        <v>5943600</v>
      </c>
      <c r="H219" s="12">
        <v>5943600</v>
      </c>
      <c r="I219" s="4"/>
      <c r="J219" s="4"/>
      <c r="K219" s="4"/>
      <c r="L219" s="216" t="s">
        <v>467</v>
      </c>
    </row>
    <row r="220" spans="1:12" ht="85.5" x14ac:dyDescent="0.25">
      <c r="A220" s="44" t="s">
        <v>216</v>
      </c>
      <c r="B220" s="35" t="s">
        <v>217</v>
      </c>
      <c r="C220" s="157">
        <f>C221</f>
        <v>0</v>
      </c>
      <c r="D220" s="157">
        <f t="shared" ref="D220:H220" si="87">D221</f>
        <v>0</v>
      </c>
      <c r="E220" s="157">
        <f t="shared" si="87"/>
        <v>0</v>
      </c>
      <c r="F220" s="157">
        <f t="shared" si="87"/>
        <v>117903065</v>
      </c>
      <c r="G220" s="157">
        <f t="shared" si="87"/>
        <v>0</v>
      </c>
      <c r="H220" s="157">
        <f t="shared" si="87"/>
        <v>0</v>
      </c>
      <c r="I220" s="163"/>
      <c r="J220" s="163"/>
      <c r="K220" s="163"/>
      <c r="L220" s="219"/>
    </row>
    <row r="221" spans="1:12" ht="45" x14ac:dyDescent="0.25">
      <c r="A221" s="162"/>
      <c r="B221" s="30" t="s">
        <v>84</v>
      </c>
      <c r="C221" s="152">
        <f>C222</f>
        <v>0</v>
      </c>
      <c r="D221" s="152">
        <f t="shared" ref="D221:H221" si="88">D222</f>
        <v>0</v>
      </c>
      <c r="E221" s="152">
        <f t="shared" si="88"/>
        <v>0</v>
      </c>
      <c r="F221" s="152">
        <f t="shared" si="88"/>
        <v>117903065</v>
      </c>
      <c r="G221" s="152">
        <f t="shared" si="88"/>
        <v>0</v>
      </c>
      <c r="H221" s="152">
        <f t="shared" si="88"/>
        <v>0</v>
      </c>
      <c r="I221" s="163"/>
      <c r="J221" s="163"/>
      <c r="K221" s="163"/>
      <c r="L221" s="219"/>
    </row>
    <row r="222" spans="1:12" ht="40.5" customHeight="1" x14ac:dyDescent="0.25">
      <c r="A222" s="162"/>
      <c r="B222" s="32"/>
      <c r="C222" s="153"/>
      <c r="D222" s="153"/>
      <c r="E222" s="153"/>
      <c r="F222" s="153">
        <v>117903065</v>
      </c>
      <c r="G222" s="153"/>
      <c r="H222" s="153"/>
      <c r="I222" s="163"/>
      <c r="J222" s="163"/>
      <c r="K222" s="163"/>
      <c r="L222" s="114" t="s">
        <v>218</v>
      </c>
    </row>
    <row r="223" spans="1:12" ht="32.25" customHeight="1" x14ac:dyDescent="0.25">
      <c r="A223" s="162"/>
      <c r="B223" s="32"/>
      <c r="C223" s="153"/>
      <c r="D223" s="153"/>
      <c r="E223" s="153"/>
      <c r="F223" s="153"/>
      <c r="G223" s="153"/>
      <c r="H223" s="153"/>
      <c r="I223" s="163"/>
      <c r="J223" s="163"/>
      <c r="K223" s="163"/>
      <c r="L223" s="77" t="s">
        <v>468</v>
      </c>
    </row>
    <row r="224" spans="1:12" ht="71.25" x14ac:dyDescent="0.25">
      <c r="A224" s="80" t="s">
        <v>175</v>
      </c>
      <c r="B224" s="98" t="s">
        <v>176</v>
      </c>
      <c r="C224" s="164">
        <f>C225</f>
        <v>0</v>
      </c>
      <c r="D224" s="164">
        <f t="shared" ref="D224:H224" si="89">D225</f>
        <v>0</v>
      </c>
      <c r="E224" s="164">
        <f t="shared" si="89"/>
        <v>145000000</v>
      </c>
      <c r="F224" s="164">
        <f t="shared" si="89"/>
        <v>0</v>
      </c>
      <c r="G224" s="164">
        <f t="shared" si="89"/>
        <v>0</v>
      </c>
      <c r="H224" s="164">
        <f t="shared" si="89"/>
        <v>0</v>
      </c>
      <c r="I224" s="6"/>
      <c r="J224" s="6"/>
      <c r="K224" s="6"/>
      <c r="L224" s="219"/>
    </row>
    <row r="225" spans="1:12" ht="45" x14ac:dyDescent="0.25">
      <c r="A225" s="80"/>
      <c r="B225" s="30" t="s">
        <v>84</v>
      </c>
      <c r="C225" s="19">
        <f>C226+C227</f>
        <v>0</v>
      </c>
      <c r="D225" s="19">
        <f t="shared" ref="D225:H225" si="90">D226+D227</f>
        <v>0</v>
      </c>
      <c r="E225" s="19">
        <f t="shared" si="90"/>
        <v>145000000</v>
      </c>
      <c r="F225" s="19">
        <f t="shared" si="90"/>
        <v>0</v>
      </c>
      <c r="G225" s="19">
        <f t="shared" si="90"/>
        <v>0</v>
      </c>
      <c r="H225" s="19">
        <f t="shared" si="90"/>
        <v>0</v>
      </c>
      <c r="I225" s="6"/>
      <c r="J225" s="6"/>
      <c r="K225" s="6"/>
      <c r="L225" s="219"/>
    </row>
    <row r="226" spans="1:12" ht="90" x14ac:dyDescent="0.25">
      <c r="A226" s="80"/>
      <c r="B226" s="32" t="s">
        <v>324</v>
      </c>
      <c r="C226" s="12"/>
      <c r="D226" s="12"/>
      <c r="E226" s="165">
        <v>145000000</v>
      </c>
      <c r="F226" s="12"/>
      <c r="G226" s="12"/>
      <c r="H226" s="12"/>
      <c r="I226" s="6"/>
      <c r="J226" s="6"/>
      <c r="K226" s="6"/>
      <c r="L226" s="129" t="s">
        <v>469</v>
      </c>
    </row>
    <row r="227" spans="1:12" ht="30" customHeight="1" x14ac:dyDescent="0.25">
      <c r="A227" s="80"/>
      <c r="B227" s="32"/>
      <c r="C227" s="12"/>
      <c r="D227" s="12"/>
      <c r="E227" s="165"/>
      <c r="F227" s="12"/>
      <c r="G227" s="12"/>
      <c r="H227" s="12"/>
      <c r="I227" s="6"/>
      <c r="J227" s="6"/>
      <c r="K227" s="6"/>
      <c r="L227" s="77" t="s">
        <v>470</v>
      </c>
    </row>
    <row r="228" spans="1:12" ht="85.5" x14ac:dyDescent="0.25">
      <c r="A228" s="7" t="s">
        <v>50</v>
      </c>
      <c r="B228" s="144" t="s">
        <v>51</v>
      </c>
      <c r="C228" s="166">
        <f t="shared" ref="C228:H228" si="91">C229+C233+C236+C238+C241</f>
        <v>0</v>
      </c>
      <c r="D228" s="166">
        <f t="shared" si="91"/>
        <v>0</v>
      </c>
      <c r="E228" s="166">
        <f t="shared" si="91"/>
        <v>0</v>
      </c>
      <c r="F228" s="166">
        <f t="shared" si="91"/>
        <v>0</v>
      </c>
      <c r="G228" s="166">
        <f t="shared" si="91"/>
        <v>1302900</v>
      </c>
      <c r="H228" s="166">
        <f t="shared" si="91"/>
        <v>1302900</v>
      </c>
      <c r="I228" s="2"/>
      <c r="J228" s="2"/>
      <c r="K228" s="2"/>
      <c r="L228" s="167"/>
    </row>
    <row r="229" spans="1:12" ht="85.5" hidden="1" x14ac:dyDescent="0.25">
      <c r="A229" s="8" t="s">
        <v>52</v>
      </c>
      <c r="B229" s="124" t="s">
        <v>53</v>
      </c>
      <c r="C229" s="149"/>
      <c r="D229" s="149"/>
      <c r="E229" s="18">
        <f>E231+E234</f>
        <v>0</v>
      </c>
      <c r="F229" s="18">
        <f>F231+F234</f>
        <v>0</v>
      </c>
      <c r="G229" s="18">
        <f>G230</f>
        <v>0</v>
      </c>
      <c r="H229" s="18">
        <f>H230</f>
        <v>0</v>
      </c>
      <c r="I229" s="2"/>
      <c r="J229" s="2"/>
      <c r="K229" s="2"/>
      <c r="L229" s="1"/>
    </row>
    <row r="230" spans="1:12" ht="45" hidden="1" x14ac:dyDescent="0.25">
      <c r="A230" s="7"/>
      <c r="B230" s="30" t="s">
        <v>54</v>
      </c>
      <c r="C230" s="152">
        <f>C231</f>
        <v>0</v>
      </c>
      <c r="D230" s="152">
        <f t="shared" ref="D230:G230" si="92">D231</f>
        <v>0</v>
      </c>
      <c r="E230" s="152">
        <f t="shared" si="92"/>
        <v>0</v>
      </c>
      <c r="F230" s="152">
        <f t="shared" si="92"/>
        <v>0</v>
      </c>
      <c r="G230" s="152">
        <f t="shared" si="92"/>
        <v>0</v>
      </c>
      <c r="H230" s="152">
        <f>H231+H232</f>
        <v>0</v>
      </c>
      <c r="I230" s="2"/>
      <c r="J230" s="2"/>
      <c r="K230" s="2"/>
      <c r="L230" s="1"/>
    </row>
    <row r="231" spans="1:12" ht="15.75" hidden="1" x14ac:dyDescent="0.25">
      <c r="A231" s="7"/>
      <c r="B231" s="147" t="s">
        <v>26</v>
      </c>
      <c r="C231" s="68"/>
      <c r="D231" s="68"/>
      <c r="E231" s="12"/>
      <c r="F231" s="12"/>
      <c r="G231" s="21"/>
      <c r="H231" s="20"/>
      <c r="I231" s="2"/>
      <c r="J231" s="2"/>
      <c r="K231" s="2"/>
      <c r="L231" s="1"/>
    </row>
    <row r="232" spans="1:12" ht="15.75" hidden="1" x14ac:dyDescent="0.25">
      <c r="A232" s="7"/>
      <c r="B232" s="32"/>
      <c r="C232" s="12"/>
      <c r="D232" s="12"/>
      <c r="E232" s="12"/>
      <c r="F232" s="12"/>
      <c r="G232" s="12"/>
      <c r="H232" s="12"/>
      <c r="I232" s="2"/>
      <c r="J232" s="2"/>
      <c r="K232" s="2"/>
      <c r="L232" s="38"/>
    </row>
    <row r="233" spans="1:12" ht="99.75" x14ac:dyDescent="0.25">
      <c r="A233" s="8" t="s">
        <v>55</v>
      </c>
      <c r="B233" s="124" t="s">
        <v>56</v>
      </c>
      <c r="C233" s="149">
        <f>C234</f>
        <v>0</v>
      </c>
      <c r="D233" s="149">
        <f t="shared" ref="D233:H234" si="93">D234</f>
        <v>0</v>
      </c>
      <c r="E233" s="149">
        <f t="shared" si="93"/>
        <v>0</v>
      </c>
      <c r="F233" s="149">
        <f t="shared" si="93"/>
        <v>0</v>
      </c>
      <c r="G233" s="149">
        <f t="shared" si="93"/>
        <v>904200</v>
      </c>
      <c r="H233" s="149">
        <f t="shared" si="93"/>
        <v>904200</v>
      </c>
      <c r="I233" s="2"/>
      <c r="J233" s="2"/>
      <c r="K233" s="2"/>
      <c r="L233" s="48"/>
    </row>
    <row r="234" spans="1:12" ht="45" x14ac:dyDescent="0.25">
      <c r="A234" s="7"/>
      <c r="B234" s="30" t="s">
        <v>471</v>
      </c>
      <c r="C234" s="152">
        <f>C235</f>
        <v>0</v>
      </c>
      <c r="D234" s="152">
        <f t="shared" si="93"/>
        <v>0</v>
      </c>
      <c r="E234" s="152">
        <f t="shared" si="93"/>
        <v>0</v>
      </c>
      <c r="F234" s="152">
        <f t="shared" si="93"/>
        <v>0</v>
      </c>
      <c r="G234" s="152">
        <f t="shared" si="93"/>
        <v>904200</v>
      </c>
      <c r="H234" s="152">
        <f t="shared" si="93"/>
        <v>904200</v>
      </c>
      <c r="I234" s="2"/>
      <c r="J234" s="2"/>
      <c r="K234" s="2"/>
      <c r="L234" s="48"/>
    </row>
    <row r="235" spans="1:12" ht="45" x14ac:dyDescent="0.25">
      <c r="A235" s="7"/>
      <c r="B235" s="32" t="s">
        <v>397</v>
      </c>
      <c r="C235" s="153"/>
      <c r="D235" s="153"/>
      <c r="E235" s="12"/>
      <c r="F235" s="12"/>
      <c r="G235" s="20">
        <v>904200</v>
      </c>
      <c r="H235" s="20">
        <v>904200</v>
      </c>
      <c r="I235" s="2"/>
      <c r="J235" s="2"/>
      <c r="K235" s="2"/>
      <c r="L235" s="48" t="s">
        <v>225</v>
      </c>
    </row>
    <row r="236" spans="1:12" ht="114.75" hidden="1" customHeight="1" x14ac:dyDescent="0.25">
      <c r="A236" s="8" t="s">
        <v>57</v>
      </c>
      <c r="B236" s="35" t="s">
        <v>58</v>
      </c>
      <c r="C236" s="157">
        <f>C237</f>
        <v>0</v>
      </c>
      <c r="D236" s="157">
        <f t="shared" ref="D236:K236" si="94">D237</f>
        <v>0</v>
      </c>
      <c r="E236" s="157">
        <f t="shared" si="94"/>
        <v>0</v>
      </c>
      <c r="F236" s="157">
        <f t="shared" si="94"/>
        <v>0</v>
      </c>
      <c r="G236" s="157">
        <f t="shared" si="94"/>
        <v>0</v>
      </c>
      <c r="H236" s="157">
        <f t="shared" si="94"/>
        <v>0</v>
      </c>
      <c r="I236" s="168">
        <f t="shared" si="94"/>
        <v>0</v>
      </c>
      <c r="J236" s="168">
        <f t="shared" si="94"/>
        <v>0</v>
      </c>
      <c r="K236" s="168">
        <f t="shared" si="94"/>
        <v>0</v>
      </c>
      <c r="L236" s="1"/>
    </row>
    <row r="237" spans="1:12" ht="30" hidden="1" customHeight="1" x14ac:dyDescent="0.25">
      <c r="A237" s="8"/>
      <c r="B237" s="32" t="s">
        <v>59</v>
      </c>
      <c r="C237" s="153"/>
      <c r="D237" s="153"/>
      <c r="E237" s="12"/>
      <c r="F237" s="12"/>
      <c r="G237" s="20"/>
      <c r="H237" s="20"/>
      <c r="I237" s="3"/>
      <c r="J237" s="3"/>
      <c r="K237" s="3"/>
      <c r="L237" s="1"/>
    </row>
    <row r="238" spans="1:12" ht="59.25" customHeight="1" x14ac:dyDescent="0.25">
      <c r="A238" s="8" t="s">
        <v>60</v>
      </c>
      <c r="B238" s="35" t="s">
        <v>61</v>
      </c>
      <c r="C238" s="157">
        <f>C239</f>
        <v>0</v>
      </c>
      <c r="D238" s="157">
        <f t="shared" ref="D238:H239" si="95">D239</f>
        <v>0</v>
      </c>
      <c r="E238" s="157">
        <f t="shared" si="95"/>
        <v>0</v>
      </c>
      <c r="F238" s="157">
        <f t="shared" si="95"/>
        <v>0</v>
      </c>
      <c r="G238" s="157">
        <f t="shared" si="95"/>
        <v>398700</v>
      </c>
      <c r="H238" s="157">
        <f t="shared" si="95"/>
        <v>398700</v>
      </c>
      <c r="I238" s="3"/>
      <c r="J238" s="3"/>
      <c r="K238" s="3"/>
      <c r="L238" s="1"/>
    </row>
    <row r="239" spans="1:12" ht="45" x14ac:dyDescent="0.25">
      <c r="A239" s="8"/>
      <c r="B239" s="30" t="s">
        <v>177</v>
      </c>
      <c r="C239" s="152">
        <f>C240</f>
        <v>0</v>
      </c>
      <c r="D239" s="152">
        <f t="shared" si="95"/>
        <v>0</v>
      </c>
      <c r="E239" s="152">
        <f t="shared" si="95"/>
        <v>0</v>
      </c>
      <c r="F239" s="152">
        <f t="shared" si="95"/>
        <v>0</v>
      </c>
      <c r="G239" s="152">
        <f t="shared" si="95"/>
        <v>398700</v>
      </c>
      <c r="H239" s="152">
        <f t="shared" si="95"/>
        <v>398700</v>
      </c>
      <c r="I239" s="3"/>
      <c r="J239" s="3"/>
      <c r="K239" s="3"/>
      <c r="L239" s="1"/>
    </row>
    <row r="240" spans="1:12" ht="45" x14ac:dyDescent="0.25">
      <c r="A240" s="8"/>
      <c r="B240" s="32" t="s">
        <v>226</v>
      </c>
      <c r="C240" s="153"/>
      <c r="D240" s="153"/>
      <c r="E240" s="12"/>
      <c r="F240" s="12"/>
      <c r="G240" s="20">
        <v>398700</v>
      </c>
      <c r="H240" s="20">
        <v>398700</v>
      </c>
      <c r="I240" s="3"/>
      <c r="J240" s="3"/>
      <c r="K240" s="3"/>
      <c r="L240" s="169" t="s">
        <v>225</v>
      </c>
    </row>
    <row r="241" spans="1:12" ht="71.25" hidden="1" x14ac:dyDescent="0.25">
      <c r="A241" s="44" t="s">
        <v>192</v>
      </c>
      <c r="B241" s="35" t="s">
        <v>171</v>
      </c>
      <c r="C241" s="18">
        <f>C242</f>
        <v>0</v>
      </c>
      <c r="D241" s="18">
        <f t="shared" ref="D241:H242" si="96">D242</f>
        <v>0</v>
      </c>
      <c r="E241" s="18">
        <f t="shared" si="96"/>
        <v>0</v>
      </c>
      <c r="F241" s="18">
        <f t="shared" si="96"/>
        <v>0</v>
      </c>
      <c r="G241" s="18">
        <f t="shared" si="96"/>
        <v>0</v>
      </c>
      <c r="H241" s="18">
        <f t="shared" si="96"/>
        <v>0</v>
      </c>
      <c r="I241" s="170"/>
      <c r="J241" s="170"/>
      <c r="K241" s="170"/>
      <c r="L241" s="171"/>
    </row>
    <row r="242" spans="1:12" ht="45" hidden="1" x14ac:dyDescent="0.25">
      <c r="A242" s="71"/>
      <c r="B242" s="30" t="s">
        <v>170</v>
      </c>
      <c r="C242" s="66">
        <f>C243</f>
        <v>0</v>
      </c>
      <c r="D242" s="66">
        <f>D243</f>
        <v>0</v>
      </c>
      <c r="E242" s="66">
        <f>E243</f>
        <v>0</v>
      </c>
      <c r="F242" s="66">
        <f>F243</f>
        <v>0</v>
      </c>
      <c r="G242" s="66">
        <f t="shared" si="96"/>
        <v>0</v>
      </c>
      <c r="H242" s="66">
        <f t="shared" si="96"/>
        <v>0</v>
      </c>
      <c r="I242" s="67"/>
      <c r="J242" s="67"/>
      <c r="K242" s="67"/>
      <c r="L242" s="89"/>
    </row>
    <row r="243" spans="1:12" ht="75" hidden="1" x14ac:dyDescent="0.25">
      <c r="A243" s="172"/>
      <c r="B243" s="32" t="s">
        <v>172</v>
      </c>
      <c r="C243" s="153"/>
      <c r="D243" s="153"/>
      <c r="E243" s="153"/>
      <c r="F243" s="153"/>
      <c r="G243" s="153"/>
      <c r="H243" s="153"/>
      <c r="I243" s="173"/>
      <c r="J243" s="173"/>
      <c r="K243" s="173"/>
      <c r="L243" s="219"/>
    </row>
    <row r="244" spans="1:12" ht="85.5" x14ac:dyDescent="0.25">
      <c r="A244" s="45" t="s">
        <v>198</v>
      </c>
      <c r="B244" s="28" t="s">
        <v>193</v>
      </c>
      <c r="C244" s="13">
        <f>C245</f>
        <v>0</v>
      </c>
      <c r="D244" s="13">
        <f t="shared" ref="D244:H245" si="97">D245</f>
        <v>0</v>
      </c>
      <c r="E244" s="13">
        <f t="shared" si="97"/>
        <v>0</v>
      </c>
      <c r="F244" s="13">
        <f t="shared" si="97"/>
        <v>0</v>
      </c>
      <c r="G244" s="13">
        <f t="shared" si="97"/>
        <v>0</v>
      </c>
      <c r="H244" s="13">
        <f t="shared" si="97"/>
        <v>2000000</v>
      </c>
      <c r="I244" s="173"/>
      <c r="J244" s="173"/>
      <c r="K244" s="173"/>
      <c r="L244" s="46"/>
    </row>
    <row r="245" spans="1:12" ht="85.5" x14ac:dyDescent="0.25">
      <c r="A245" s="44" t="s">
        <v>195</v>
      </c>
      <c r="B245" s="35" t="s">
        <v>194</v>
      </c>
      <c r="C245" s="18">
        <f>C246</f>
        <v>0</v>
      </c>
      <c r="D245" s="18">
        <f t="shared" si="97"/>
        <v>0</v>
      </c>
      <c r="E245" s="18">
        <f t="shared" si="97"/>
        <v>0</v>
      </c>
      <c r="F245" s="18">
        <f t="shared" si="97"/>
        <v>0</v>
      </c>
      <c r="G245" s="18">
        <f t="shared" si="97"/>
        <v>0</v>
      </c>
      <c r="H245" s="18">
        <f t="shared" si="97"/>
        <v>2000000</v>
      </c>
      <c r="I245" s="173"/>
      <c r="J245" s="173"/>
      <c r="K245" s="173"/>
      <c r="L245" s="219"/>
    </row>
    <row r="246" spans="1:12" ht="30" x14ac:dyDescent="0.25">
      <c r="A246" s="44"/>
      <c r="B246" s="30" t="s">
        <v>234</v>
      </c>
      <c r="C246" s="19">
        <f>C247</f>
        <v>0</v>
      </c>
      <c r="D246" s="19">
        <f t="shared" ref="D246:H246" si="98">D247</f>
        <v>0</v>
      </c>
      <c r="E246" s="19">
        <f t="shared" si="98"/>
        <v>0</v>
      </c>
      <c r="F246" s="19">
        <f t="shared" si="98"/>
        <v>0</v>
      </c>
      <c r="G246" s="19">
        <f t="shared" si="98"/>
        <v>0</v>
      </c>
      <c r="H246" s="19">
        <f t="shared" si="98"/>
        <v>2000000</v>
      </c>
      <c r="I246" s="173"/>
      <c r="J246" s="173"/>
      <c r="K246" s="173"/>
      <c r="L246" s="219"/>
    </row>
    <row r="247" spans="1:12" ht="53.25" customHeight="1" x14ac:dyDescent="0.25">
      <c r="A247" s="172"/>
      <c r="B247" s="34" t="s">
        <v>69</v>
      </c>
      <c r="C247" s="153"/>
      <c r="D247" s="153"/>
      <c r="E247" s="153"/>
      <c r="F247" s="153"/>
      <c r="G247" s="153"/>
      <c r="H247" s="153">
        <v>2000000</v>
      </c>
      <c r="I247" s="173"/>
      <c r="J247" s="173"/>
      <c r="K247" s="173"/>
      <c r="L247" s="206" t="s">
        <v>472</v>
      </c>
    </row>
    <row r="248" spans="1:12" ht="78.75" x14ac:dyDescent="0.25">
      <c r="A248" s="7" t="s">
        <v>87</v>
      </c>
      <c r="B248" s="234" t="s">
        <v>196</v>
      </c>
      <c r="C248" s="13">
        <f>C249+C256</f>
        <v>0</v>
      </c>
      <c r="D248" s="13">
        <f t="shared" ref="D248:K248" si="99">D249+D256</f>
        <v>0</v>
      </c>
      <c r="E248" s="13">
        <f t="shared" si="99"/>
        <v>0</v>
      </c>
      <c r="F248" s="13">
        <f t="shared" si="99"/>
        <v>0</v>
      </c>
      <c r="G248" s="13">
        <f t="shared" si="99"/>
        <v>3000000</v>
      </c>
      <c r="H248" s="13">
        <f t="shared" si="99"/>
        <v>0</v>
      </c>
      <c r="I248" s="62">
        <f t="shared" si="99"/>
        <v>0</v>
      </c>
      <c r="J248" s="62">
        <f t="shared" si="99"/>
        <v>0</v>
      </c>
      <c r="K248" s="62">
        <f t="shared" si="99"/>
        <v>0</v>
      </c>
      <c r="L248" s="174"/>
    </row>
    <row r="249" spans="1:12" ht="99.75" x14ac:dyDescent="0.25">
      <c r="A249" s="8" t="s">
        <v>88</v>
      </c>
      <c r="B249" s="98" t="s">
        <v>89</v>
      </c>
      <c r="C249" s="18">
        <f>C250+C252+C254</f>
        <v>0</v>
      </c>
      <c r="D249" s="18">
        <f t="shared" ref="D249:H249" si="100">D250+D252+D254</f>
        <v>0</v>
      </c>
      <c r="E249" s="18">
        <f t="shared" si="100"/>
        <v>0</v>
      </c>
      <c r="F249" s="18">
        <f t="shared" si="100"/>
        <v>0</v>
      </c>
      <c r="G249" s="18">
        <f t="shared" si="100"/>
        <v>3000000</v>
      </c>
      <c r="H249" s="18">
        <f t="shared" si="100"/>
        <v>0</v>
      </c>
      <c r="I249" s="25"/>
      <c r="J249" s="25"/>
      <c r="K249" s="25"/>
      <c r="L249" s="129"/>
    </row>
    <row r="250" spans="1:12" ht="30" hidden="1" x14ac:dyDescent="0.25">
      <c r="A250" s="7"/>
      <c r="B250" s="30" t="s">
        <v>13</v>
      </c>
      <c r="C250" s="19">
        <f t="shared" ref="C250:D250" si="101">C251</f>
        <v>0</v>
      </c>
      <c r="D250" s="19">
        <f t="shared" si="101"/>
        <v>0</v>
      </c>
      <c r="E250" s="19">
        <f>E251</f>
        <v>0</v>
      </c>
      <c r="F250" s="19">
        <f t="shared" ref="F250:H250" si="102">F251</f>
        <v>0</v>
      </c>
      <c r="G250" s="19">
        <f t="shared" si="102"/>
        <v>0</v>
      </c>
      <c r="H250" s="19">
        <f t="shared" si="102"/>
        <v>0</v>
      </c>
      <c r="I250" s="5"/>
      <c r="J250" s="5"/>
      <c r="K250" s="5"/>
      <c r="L250" s="120"/>
    </row>
    <row r="251" spans="1:12" ht="30" hidden="1" x14ac:dyDescent="0.25">
      <c r="A251" s="7"/>
      <c r="B251" s="31" t="s">
        <v>125</v>
      </c>
      <c r="C251" s="12"/>
      <c r="D251" s="12"/>
      <c r="E251" s="12"/>
      <c r="F251" s="12"/>
      <c r="G251" s="12"/>
      <c r="H251" s="12"/>
      <c r="I251" s="175"/>
      <c r="J251" s="175"/>
      <c r="K251" s="175"/>
      <c r="L251" s="219"/>
    </row>
    <row r="252" spans="1:12" ht="60" hidden="1" x14ac:dyDescent="0.25">
      <c r="A252" s="7"/>
      <c r="B252" s="41" t="s">
        <v>93</v>
      </c>
      <c r="C252" s="19">
        <f>C253</f>
        <v>0</v>
      </c>
      <c r="D252" s="19">
        <f t="shared" ref="D252:K252" si="103">D253</f>
        <v>0</v>
      </c>
      <c r="E252" s="19">
        <f t="shared" si="103"/>
        <v>0</v>
      </c>
      <c r="F252" s="19">
        <f t="shared" si="103"/>
        <v>0</v>
      </c>
      <c r="G252" s="19">
        <f t="shared" si="103"/>
        <v>0</v>
      </c>
      <c r="H252" s="19">
        <f t="shared" si="103"/>
        <v>0</v>
      </c>
      <c r="I252" s="25">
        <f t="shared" si="103"/>
        <v>0</v>
      </c>
      <c r="J252" s="25">
        <f t="shared" si="103"/>
        <v>0</v>
      </c>
      <c r="K252" s="25">
        <f t="shared" si="103"/>
        <v>0</v>
      </c>
      <c r="L252" s="129"/>
    </row>
    <row r="253" spans="1:12" ht="15.75" hidden="1" x14ac:dyDescent="0.25">
      <c r="A253" s="7"/>
      <c r="B253" s="34" t="s">
        <v>90</v>
      </c>
      <c r="C253" s="12"/>
      <c r="D253" s="12"/>
      <c r="E253" s="12"/>
      <c r="F253" s="12"/>
      <c r="G253" s="12"/>
      <c r="H253" s="12"/>
      <c r="I253" s="25"/>
      <c r="J253" s="25"/>
      <c r="K253" s="25"/>
      <c r="L253" s="129"/>
    </row>
    <row r="254" spans="1:12" ht="30" x14ac:dyDescent="0.25">
      <c r="A254" s="7"/>
      <c r="B254" s="41" t="s">
        <v>189</v>
      </c>
      <c r="C254" s="19">
        <f>C255</f>
        <v>0</v>
      </c>
      <c r="D254" s="19">
        <f>D255</f>
        <v>0</v>
      </c>
      <c r="E254" s="19">
        <f t="shared" ref="E254:H254" si="104">E255</f>
        <v>0</v>
      </c>
      <c r="F254" s="19">
        <f t="shared" si="104"/>
        <v>0</v>
      </c>
      <c r="G254" s="19">
        <f t="shared" si="104"/>
        <v>3000000</v>
      </c>
      <c r="H254" s="19">
        <f t="shared" si="104"/>
        <v>0</v>
      </c>
      <c r="I254" s="25"/>
      <c r="J254" s="25"/>
      <c r="K254" s="25"/>
      <c r="L254" s="42"/>
    </row>
    <row r="255" spans="1:12" ht="54.75" customHeight="1" x14ac:dyDescent="0.25">
      <c r="A255" s="7"/>
      <c r="B255" s="34" t="s">
        <v>125</v>
      </c>
      <c r="C255" s="25"/>
      <c r="D255" s="12"/>
      <c r="E255" s="25"/>
      <c r="F255" s="25"/>
      <c r="G255" s="12">
        <v>3000000</v>
      </c>
      <c r="H255" s="25"/>
      <c r="I255" s="25"/>
      <c r="J255" s="25"/>
      <c r="K255" s="25"/>
      <c r="L255" s="217" t="s">
        <v>375</v>
      </c>
    </row>
    <row r="256" spans="1:12" ht="71.25" hidden="1" x14ac:dyDescent="0.25">
      <c r="A256" s="8" t="s">
        <v>149</v>
      </c>
      <c r="B256" s="98" t="s">
        <v>94</v>
      </c>
      <c r="C256" s="18"/>
      <c r="D256" s="18"/>
      <c r="E256" s="18"/>
      <c r="F256" s="18"/>
      <c r="G256" s="18">
        <f>G260</f>
        <v>0</v>
      </c>
      <c r="H256" s="18">
        <f>H258</f>
        <v>0</v>
      </c>
      <c r="I256" s="25"/>
      <c r="J256" s="25"/>
      <c r="K256" s="25"/>
      <c r="L256" s="129"/>
    </row>
    <row r="257" spans="1:12" ht="30" hidden="1" x14ac:dyDescent="0.25">
      <c r="A257" s="176"/>
      <c r="B257" s="30" t="s">
        <v>95</v>
      </c>
      <c r="C257" s="19">
        <f>C258</f>
        <v>0</v>
      </c>
      <c r="D257" s="19">
        <f t="shared" ref="D257:H257" si="105">D258</f>
        <v>0</v>
      </c>
      <c r="E257" s="19">
        <f t="shared" si="105"/>
        <v>0</v>
      </c>
      <c r="F257" s="19">
        <f t="shared" si="105"/>
        <v>0</v>
      </c>
      <c r="G257" s="19">
        <f t="shared" si="105"/>
        <v>0</v>
      </c>
      <c r="H257" s="19">
        <f t="shared" si="105"/>
        <v>0</v>
      </c>
      <c r="I257" s="25"/>
      <c r="J257" s="25"/>
      <c r="K257" s="25"/>
      <c r="L257" s="129"/>
    </row>
    <row r="258" spans="1:12" ht="30" hidden="1" x14ac:dyDescent="0.25">
      <c r="A258" s="176"/>
      <c r="B258" s="32" t="s">
        <v>91</v>
      </c>
      <c r="C258" s="12"/>
      <c r="D258" s="12"/>
      <c r="E258" s="12"/>
      <c r="F258" s="12"/>
      <c r="G258" s="12"/>
      <c r="H258" s="12"/>
      <c r="I258" s="25"/>
      <c r="J258" s="25"/>
      <c r="K258" s="25"/>
      <c r="L258" s="129"/>
    </row>
    <row r="259" spans="1:12" ht="34.5" hidden="1" customHeight="1" x14ac:dyDescent="0.25">
      <c r="A259" s="176"/>
      <c r="B259" s="41" t="s">
        <v>85</v>
      </c>
      <c r="C259" s="19">
        <f>C260</f>
        <v>0</v>
      </c>
      <c r="D259" s="19">
        <f t="shared" ref="D259:H259" si="106">D260</f>
        <v>0</v>
      </c>
      <c r="E259" s="19">
        <f t="shared" si="106"/>
        <v>0</v>
      </c>
      <c r="F259" s="19">
        <f t="shared" si="106"/>
        <v>0</v>
      </c>
      <c r="G259" s="19">
        <f t="shared" si="106"/>
        <v>0</v>
      </c>
      <c r="H259" s="19">
        <f t="shared" si="106"/>
        <v>0</v>
      </c>
      <c r="I259" s="25"/>
      <c r="J259" s="25"/>
      <c r="K259" s="25"/>
      <c r="L259" s="129"/>
    </row>
    <row r="260" spans="1:12" ht="15.75" hidden="1" x14ac:dyDescent="0.25">
      <c r="A260" s="176"/>
      <c r="B260" s="32" t="s">
        <v>38</v>
      </c>
      <c r="C260" s="12"/>
      <c r="D260" s="12"/>
      <c r="E260" s="12"/>
      <c r="F260" s="12"/>
      <c r="G260" s="12"/>
      <c r="H260" s="12"/>
      <c r="I260" s="25"/>
      <c r="J260" s="25"/>
      <c r="K260" s="25"/>
      <c r="L260" s="129"/>
    </row>
    <row r="261" spans="1:12" ht="71.25" x14ac:dyDescent="0.25">
      <c r="A261" s="7" t="s">
        <v>197</v>
      </c>
      <c r="B261" s="28" t="s">
        <v>92</v>
      </c>
      <c r="C261" s="13">
        <f>C273+C276</f>
        <v>0</v>
      </c>
      <c r="D261" s="13">
        <f t="shared" ref="D261:H261" si="107">D273+D276</f>
        <v>0</v>
      </c>
      <c r="E261" s="13">
        <f t="shared" si="107"/>
        <v>0</v>
      </c>
      <c r="F261" s="13">
        <f t="shared" si="107"/>
        <v>0</v>
      </c>
      <c r="G261" s="13">
        <f t="shared" si="107"/>
        <v>5850000</v>
      </c>
      <c r="H261" s="13">
        <f t="shared" si="107"/>
        <v>0</v>
      </c>
      <c r="I261" s="5"/>
      <c r="J261" s="5"/>
      <c r="K261" s="5"/>
      <c r="L261" s="97"/>
    </row>
    <row r="262" spans="1:12" ht="57" hidden="1" x14ac:dyDescent="0.25">
      <c r="A262" s="8" t="s">
        <v>150</v>
      </c>
      <c r="B262" s="35" t="s">
        <v>151</v>
      </c>
      <c r="C262" s="18">
        <f>C263</f>
        <v>0</v>
      </c>
      <c r="D262" s="18">
        <f t="shared" ref="D262:H263" si="108">D263</f>
        <v>0</v>
      </c>
      <c r="E262" s="18">
        <f>E263</f>
        <v>0</v>
      </c>
      <c r="F262" s="18">
        <f t="shared" si="108"/>
        <v>0</v>
      </c>
      <c r="G262" s="18">
        <f t="shared" si="108"/>
        <v>0</v>
      </c>
      <c r="H262" s="18">
        <f t="shared" si="108"/>
        <v>0</v>
      </c>
      <c r="I262" s="5"/>
      <c r="J262" s="5"/>
      <c r="K262" s="5"/>
      <c r="L262" s="120"/>
    </row>
    <row r="263" spans="1:12" ht="30" hidden="1" x14ac:dyDescent="0.25">
      <c r="A263" s="177"/>
      <c r="B263" s="30" t="s">
        <v>13</v>
      </c>
      <c r="C263" s="19">
        <f t="shared" ref="C263:D263" si="109">C264</f>
        <v>0</v>
      </c>
      <c r="D263" s="19">
        <f t="shared" si="109"/>
        <v>0</v>
      </c>
      <c r="E263" s="19">
        <f>E264</f>
        <v>0</v>
      </c>
      <c r="F263" s="19">
        <f t="shared" si="108"/>
        <v>0</v>
      </c>
      <c r="G263" s="19">
        <f t="shared" si="108"/>
        <v>0</v>
      </c>
      <c r="H263" s="19">
        <f t="shared" si="108"/>
        <v>0</v>
      </c>
      <c r="I263" s="5"/>
      <c r="J263" s="5"/>
      <c r="K263" s="5"/>
      <c r="L263" s="120"/>
    </row>
    <row r="264" spans="1:12" ht="15.75" hidden="1" x14ac:dyDescent="0.25">
      <c r="A264" s="177"/>
      <c r="B264" s="32" t="s">
        <v>38</v>
      </c>
      <c r="C264" s="12"/>
      <c r="D264" s="12"/>
      <c r="E264" s="12"/>
      <c r="F264" s="12"/>
      <c r="G264" s="12"/>
      <c r="H264" s="12"/>
      <c r="I264" s="175"/>
      <c r="J264" s="175"/>
      <c r="K264" s="175"/>
      <c r="L264" s="219"/>
    </row>
    <row r="265" spans="1:12" ht="60" hidden="1" x14ac:dyDescent="0.25">
      <c r="A265" s="80" t="s">
        <v>96</v>
      </c>
      <c r="B265" s="178" t="s">
        <v>97</v>
      </c>
      <c r="C265" s="18">
        <f>C266</f>
        <v>0</v>
      </c>
      <c r="D265" s="18">
        <f t="shared" ref="D265:K265" si="110">D266</f>
        <v>0</v>
      </c>
      <c r="E265" s="18">
        <f t="shared" si="110"/>
        <v>0</v>
      </c>
      <c r="F265" s="18">
        <f t="shared" si="110"/>
        <v>0</v>
      </c>
      <c r="G265" s="18">
        <f t="shared" si="110"/>
        <v>0</v>
      </c>
      <c r="H265" s="18">
        <f t="shared" si="110"/>
        <v>0</v>
      </c>
      <c r="I265" s="179">
        <f t="shared" si="110"/>
        <v>0</v>
      </c>
      <c r="J265" s="179">
        <f t="shared" si="110"/>
        <v>0</v>
      </c>
      <c r="K265" s="179">
        <f t="shared" si="110"/>
        <v>0</v>
      </c>
      <c r="L265" s="219"/>
    </row>
    <row r="266" spans="1:12" ht="45" hidden="1" x14ac:dyDescent="0.25">
      <c r="A266" s="80"/>
      <c r="B266" s="41" t="s">
        <v>85</v>
      </c>
      <c r="C266" s="19">
        <f>C267+C268+C269+C270+C271+C272</f>
        <v>0</v>
      </c>
      <c r="D266" s="19">
        <f t="shared" ref="D266:H266" si="111">D267+D268+D269+D270+D271+D272</f>
        <v>0</v>
      </c>
      <c r="E266" s="19">
        <f t="shared" si="111"/>
        <v>0</v>
      </c>
      <c r="F266" s="19">
        <f t="shared" si="111"/>
        <v>0</v>
      </c>
      <c r="G266" s="19">
        <f t="shared" si="111"/>
        <v>0</v>
      </c>
      <c r="H266" s="19">
        <f t="shared" si="111"/>
        <v>0</v>
      </c>
      <c r="I266" s="25"/>
      <c r="J266" s="25"/>
      <c r="K266" s="25"/>
      <c r="L266" s="219"/>
    </row>
    <row r="267" spans="1:12" ht="30" hidden="1" x14ac:dyDescent="0.25">
      <c r="A267" s="80"/>
      <c r="B267" s="34" t="s">
        <v>69</v>
      </c>
      <c r="C267" s="12"/>
      <c r="D267" s="12"/>
      <c r="E267" s="12"/>
      <c r="F267" s="12"/>
      <c r="G267" s="12"/>
      <c r="H267" s="12"/>
      <c r="I267" s="25"/>
      <c r="J267" s="25"/>
      <c r="K267" s="25"/>
      <c r="L267" s="238"/>
    </row>
    <row r="268" spans="1:12" ht="15.75" hidden="1" x14ac:dyDescent="0.25">
      <c r="A268" s="80"/>
      <c r="B268" s="73" t="s">
        <v>38</v>
      </c>
      <c r="C268" s="12"/>
      <c r="D268" s="12"/>
      <c r="E268" s="12"/>
      <c r="F268" s="12"/>
      <c r="G268" s="12"/>
      <c r="H268" s="12"/>
      <c r="I268" s="25"/>
      <c r="J268" s="25"/>
      <c r="K268" s="25"/>
      <c r="L268" s="238"/>
    </row>
    <row r="269" spans="1:12" ht="15.75" hidden="1" x14ac:dyDescent="0.25">
      <c r="A269" s="80"/>
      <c r="B269" s="73" t="s">
        <v>26</v>
      </c>
      <c r="C269" s="12"/>
      <c r="D269" s="12"/>
      <c r="E269" s="12"/>
      <c r="F269" s="12"/>
      <c r="G269" s="12"/>
      <c r="H269" s="12"/>
      <c r="I269" s="25"/>
      <c r="J269" s="25"/>
      <c r="K269" s="25"/>
      <c r="L269" s="238"/>
    </row>
    <row r="270" spans="1:12" ht="30" hidden="1" x14ac:dyDescent="0.25">
      <c r="A270" s="80"/>
      <c r="B270" s="32" t="s">
        <v>91</v>
      </c>
      <c r="C270" s="12"/>
      <c r="D270" s="12"/>
      <c r="E270" s="12"/>
      <c r="F270" s="12"/>
      <c r="G270" s="12"/>
      <c r="H270" s="12"/>
      <c r="I270" s="25"/>
      <c r="J270" s="25"/>
      <c r="K270" s="25"/>
      <c r="L270" s="219"/>
    </row>
    <row r="271" spans="1:12" ht="30" hidden="1" x14ac:dyDescent="0.25">
      <c r="A271" s="80"/>
      <c r="B271" s="32" t="s">
        <v>91</v>
      </c>
      <c r="C271" s="12"/>
      <c r="D271" s="12"/>
      <c r="E271" s="12"/>
      <c r="F271" s="12"/>
      <c r="G271" s="12"/>
      <c r="H271" s="12"/>
      <c r="I271" s="25"/>
      <c r="J271" s="25"/>
      <c r="K271" s="25"/>
      <c r="L271" s="219"/>
    </row>
    <row r="272" spans="1:12" ht="15.75" hidden="1" x14ac:dyDescent="0.25">
      <c r="A272" s="80"/>
      <c r="B272" s="34"/>
      <c r="C272" s="12"/>
      <c r="D272" s="12"/>
      <c r="E272" s="12"/>
      <c r="F272" s="12"/>
      <c r="G272" s="12"/>
      <c r="H272" s="12"/>
      <c r="I272" s="25"/>
      <c r="J272" s="25"/>
      <c r="K272" s="25"/>
      <c r="L272" s="219"/>
    </row>
    <row r="273" spans="1:12" ht="63" x14ac:dyDescent="0.25">
      <c r="A273" s="8" t="s">
        <v>96</v>
      </c>
      <c r="B273" s="230" t="s">
        <v>332</v>
      </c>
      <c r="C273" s="18">
        <f>C274</f>
        <v>0</v>
      </c>
      <c r="D273" s="18">
        <f t="shared" ref="D273:H273" si="112">D274</f>
        <v>0</v>
      </c>
      <c r="E273" s="18">
        <f t="shared" si="112"/>
        <v>0</v>
      </c>
      <c r="F273" s="18">
        <f t="shared" si="112"/>
        <v>0</v>
      </c>
      <c r="G273" s="18">
        <f t="shared" si="112"/>
        <v>3000000</v>
      </c>
      <c r="H273" s="18">
        <f t="shared" si="112"/>
        <v>0</v>
      </c>
      <c r="I273" s="18"/>
      <c r="J273" s="18"/>
      <c r="K273" s="18"/>
      <c r="L273" s="180"/>
    </row>
    <row r="274" spans="1:12" ht="45" x14ac:dyDescent="0.25">
      <c r="A274" s="8"/>
      <c r="B274" s="41" t="s">
        <v>85</v>
      </c>
      <c r="C274" s="19">
        <f>C275</f>
        <v>0</v>
      </c>
      <c r="D274" s="19">
        <f t="shared" ref="D274:H274" si="113">D275</f>
        <v>0</v>
      </c>
      <c r="E274" s="19">
        <f t="shared" si="113"/>
        <v>0</v>
      </c>
      <c r="F274" s="19">
        <f t="shared" si="113"/>
        <v>0</v>
      </c>
      <c r="G274" s="19">
        <f t="shared" si="113"/>
        <v>3000000</v>
      </c>
      <c r="H274" s="19">
        <f t="shared" si="113"/>
        <v>0</v>
      </c>
      <c r="I274" s="18"/>
      <c r="J274" s="18"/>
      <c r="K274" s="18"/>
      <c r="L274" s="180"/>
    </row>
    <row r="275" spans="1:12" ht="40.5" customHeight="1" x14ac:dyDescent="0.25">
      <c r="A275" s="7"/>
      <c r="B275" s="49" t="s">
        <v>248</v>
      </c>
      <c r="C275" s="12"/>
      <c r="D275" s="12"/>
      <c r="E275" s="12"/>
      <c r="F275" s="12"/>
      <c r="G275" s="12">
        <v>3000000</v>
      </c>
      <c r="H275" s="12"/>
      <c r="I275" s="5"/>
      <c r="J275" s="5"/>
      <c r="K275" s="5"/>
      <c r="L275" s="76" t="s">
        <v>249</v>
      </c>
    </row>
    <row r="276" spans="1:12" ht="71.25" x14ac:dyDescent="0.25">
      <c r="A276" s="8" t="s">
        <v>98</v>
      </c>
      <c r="B276" s="181" t="s">
        <v>152</v>
      </c>
      <c r="C276" s="18">
        <f t="shared" ref="C276:H276" si="114">C277</f>
        <v>0</v>
      </c>
      <c r="D276" s="18">
        <f t="shared" si="114"/>
        <v>0</v>
      </c>
      <c r="E276" s="18">
        <f t="shared" si="114"/>
        <v>0</v>
      </c>
      <c r="F276" s="18">
        <f t="shared" si="114"/>
        <v>0</v>
      </c>
      <c r="G276" s="18">
        <f t="shared" si="114"/>
        <v>2850000</v>
      </c>
      <c r="H276" s="18">
        <f t="shared" si="114"/>
        <v>0</v>
      </c>
      <c r="I276" s="18" t="e">
        <f>#REF!+I277</f>
        <v>#REF!</v>
      </c>
      <c r="J276" s="18" t="e">
        <f>#REF!+J277</f>
        <v>#REF!</v>
      </c>
      <c r="K276" s="18" t="e">
        <f>#REF!+K277</f>
        <v>#REF!</v>
      </c>
      <c r="L276" s="180"/>
    </row>
    <row r="277" spans="1:12" ht="33.75" customHeight="1" x14ac:dyDescent="0.25">
      <c r="A277" s="7"/>
      <c r="B277" s="41" t="s">
        <v>85</v>
      </c>
      <c r="C277" s="19">
        <f>C278+C279</f>
        <v>0</v>
      </c>
      <c r="D277" s="19">
        <f t="shared" ref="D277:H277" si="115">D278+D279</f>
        <v>0</v>
      </c>
      <c r="E277" s="19">
        <f t="shared" si="115"/>
        <v>0</v>
      </c>
      <c r="F277" s="19">
        <f t="shared" si="115"/>
        <v>0</v>
      </c>
      <c r="G277" s="19">
        <f t="shared" si="115"/>
        <v>2850000</v>
      </c>
      <c r="H277" s="19">
        <f t="shared" si="115"/>
        <v>0</v>
      </c>
      <c r="I277" s="62"/>
      <c r="J277" s="62"/>
      <c r="K277" s="62"/>
      <c r="L277" s="182"/>
    </row>
    <row r="278" spans="1:12" ht="42" customHeight="1" x14ac:dyDescent="0.25">
      <c r="A278" s="7"/>
      <c r="B278" s="41"/>
      <c r="C278" s="19"/>
      <c r="D278" s="19"/>
      <c r="E278" s="19"/>
      <c r="F278" s="19"/>
      <c r="G278" s="223">
        <v>2850000</v>
      </c>
      <c r="H278" s="227"/>
      <c r="I278" s="218"/>
      <c r="J278" s="218"/>
      <c r="K278" s="218"/>
      <c r="L278" s="76" t="s">
        <v>353</v>
      </c>
    </row>
    <row r="279" spans="1:12" ht="30" x14ac:dyDescent="0.25">
      <c r="A279" s="7"/>
      <c r="B279" s="31" t="s">
        <v>396</v>
      </c>
      <c r="C279" s="12"/>
      <c r="D279" s="12"/>
      <c r="E279" s="12"/>
      <c r="F279" s="12"/>
      <c r="G279" s="12"/>
      <c r="H279" s="12"/>
      <c r="I279" s="5"/>
      <c r="J279" s="5"/>
      <c r="K279" s="5"/>
      <c r="L279" s="226" t="s">
        <v>382</v>
      </c>
    </row>
    <row r="280" spans="1:12" ht="71.25" x14ac:dyDescent="0.25">
      <c r="A280" s="78" t="s">
        <v>178</v>
      </c>
      <c r="B280" s="144" t="s">
        <v>179</v>
      </c>
      <c r="C280" s="13">
        <f>C281+C285+C291</f>
        <v>0</v>
      </c>
      <c r="D280" s="13">
        <f t="shared" ref="D280:H280" si="116">D281+D285+D291</f>
        <v>0</v>
      </c>
      <c r="E280" s="13">
        <f t="shared" si="116"/>
        <v>0</v>
      </c>
      <c r="F280" s="13">
        <f t="shared" si="116"/>
        <v>27000000</v>
      </c>
      <c r="G280" s="13">
        <f t="shared" si="116"/>
        <v>51000000</v>
      </c>
      <c r="H280" s="13">
        <f t="shared" si="116"/>
        <v>51000000</v>
      </c>
      <c r="I280" s="6"/>
      <c r="J280" s="6"/>
      <c r="K280" s="6"/>
      <c r="L280" s="219"/>
    </row>
    <row r="281" spans="1:12" ht="71.25" x14ac:dyDescent="0.25">
      <c r="A281" s="80" t="s">
        <v>333</v>
      </c>
      <c r="B281" s="124" t="s">
        <v>334</v>
      </c>
      <c r="C281" s="18">
        <f>C282</f>
        <v>0</v>
      </c>
      <c r="D281" s="18">
        <f t="shared" ref="D281:H281" si="117">D282</f>
        <v>0</v>
      </c>
      <c r="E281" s="18">
        <f t="shared" si="117"/>
        <v>0</v>
      </c>
      <c r="F281" s="18">
        <f t="shared" si="117"/>
        <v>0</v>
      </c>
      <c r="G281" s="18">
        <f t="shared" si="117"/>
        <v>40000000</v>
      </c>
      <c r="H281" s="18">
        <f t="shared" si="117"/>
        <v>0</v>
      </c>
      <c r="I281" s="6"/>
      <c r="J281" s="6"/>
      <c r="K281" s="6"/>
      <c r="L281" s="219"/>
    </row>
    <row r="282" spans="1:12" ht="30" x14ac:dyDescent="0.25">
      <c r="A282" s="78"/>
      <c r="B282" s="30" t="s">
        <v>233</v>
      </c>
      <c r="C282" s="19">
        <f>C283</f>
        <v>0</v>
      </c>
      <c r="D282" s="19">
        <f t="shared" ref="D282:H282" si="118">D283</f>
        <v>0</v>
      </c>
      <c r="E282" s="19">
        <f t="shared" si="118"/>
        <v>0</v>
      </c>
      <c r="F282" s="19">
        <f t="shared" si="118"/>
        <v>0</v>
      </c>
      <c r="G282" s="19">
        <f t="shared" si="118"/>
        <v>40000000</v>
      </c>
      <c r="H282" s="19">
        <f t="shared" si="118"/>
        <v>0</v>
      </c>
      <c r="I282" s="6"/>
      <c r="J282" s="6"/>
      <c r="K282" s="6"/>
      <c r="L282" s="219"/>
    </row>
    <row r="283" spans="1:12" ht="60" x14ac:dyDescent="0.25">
      <c r="A283" s="78"/>
      <c r="B283" s="34" t="s">
        <v>336</v>
      </c>
      <c r="C283" s="13"/>
      <c r="D283" s="13"/>
      <c r="E283" s="13"/>
      <c r="F283" s="13"/>
      <c r="G283" s="12">
        <v>40000000</v>
      </c>
      <c r="H283" s="13"/>
      <c r="I283" s="6"/>
      <c r="J283" s="6"/>
      <c r="K283" s="6"/>
      <c r="L283" s="76" t="s">
        <v>335</v>
      </c>
    </row>
    <row r="284" spans="1:12" ht="69" customHeight="1" x14ac:dyDescent="0.25">
      <c r="A284" s="78"/>
      <c r="B284" s="34"/>
      <c r="C284" s="13"/>
      <c r="D284" s="13"/>
      <c r="E284" s="13"/>
      <c r="F284" s="13"/>
      <c r="G284" s="13"/>
      <c r="H284" s="13"/>
      <c r="I284" s="6"/>
      <c r="J284" s="6"/>
      <c r="K284" s="6"/>
      <c r="L284" s="207" t="s">
        <v>356</v>
      </c>
    </row>
    <row r="285" spans="1:12" ht="60.75" customHeight="1" x14ac:dyDescent="0.25">
      <c r="A285" s="8" t="s">
        <v>228</v>
      </c>
      <c r="B285" s="124" t="s">
        <v>227</v>
      </c>
      <c r="C285" s="13">
        <f>C286</f>
        <v>0</v>
      </c>
      <c r="D285" s="13">
        <f t="shared" ref="D285:H285" si="119">D286</f>
        <v>0</v>
      </c>
      <c r="E285" s="13">
        <f t="shared" si="119"/>
        <v>0</v>
      </c>
      <c r="F285" s="13">
        <f t="shared" si="119"/>
        <v>27000000</v>
      </c>
      <c r="G285" s="13">
        <f t="shared" si="119"/>
        <v>11000000</v>
      </c>
      <c r="H285" s="13">
        <f t="shared" si="119"/>
        <v>51000000</v>
      </c>
      <c r="I285" s="6"/>
      <c r="J285" s="6"/>
      <c r="K285" s="6"/>
      <c r="L285" s="219"/>
    </row>
    <row r="286" spans="1:12" ht="30" x14ac:dyDescent="0.25">
      <c r="A286" s="78"/>
      <c r="B286" s="33" t="s">
        <v>229</v>
      </c>
      <c r="C286" s="19">
        <f>C287+C288+C289+C290</f>
        <v>0</v>
      </c>
      <c r="D286" s="19">
        <f t="shared" ref="D286:H286" si="120">D287+D288+D289+D290</f>
        <v>0</v>
      </c>
      <c r="E286" s="19">
        <f t="shared" si="120"/>
        <v>0</v>
      </c>
      <c r="F286" s="19">
        <f t="shared" si="120"/>
        <v>27000000</v>
      </c>
      <c r="G286" s="19">
        <f t="shared" si="120"/>
        <v>11000000</v>
      </c>
      <c r="H286" s="19">
        <f t="shared" si="120"/>
        <v>51000000</v>
      </c>
      <c r="I286" s="6"/>
      <c r="J286" s="6"/>
      <c r="K286" s="6"/>
      <c r="L286" s="219"/>
    </row>
    <row r="287" spans="1:12" ht="15.75" x14ac:dyDescent="0.25">
      <c r="A287" s="78"/>
      <c r="B287" s="34" t="s">
        <v>224</v>
      </c>
      <c r="C287" s="13"/>
      <c r="D287" s="13"/>
      <c r="E287" s="13"/>
      <c r="F287" s="12">
        <v>27000000</v>
      </c>
      <c r="G287" s="13"/>
      <c r="H287" s="13"/>
      <c r="I287" s="6"/>
      <c r="J287" s="6"/>
      <c r="K287" s="6"/>
      <c r="L287" s="11" t="s">
        <v>231</v>
      </c>
    </row>
    <row r="288" spans="1:12" ht="27" customHeight="1" x14ac:dyDescent="0.25">
      <c r="A288" s="78"/>
      <c r="B288" s="34" t="s">
        <v>43</v>
      </c>
      <c r="C288" s="12"/>
      <c r="D288" s="12"/>
      <c r="E288" s="12"/>
      <c r="F288" s="18"/>
      <c r="G288" s="12">
        <v>11000000</v>
      </c>
      <c r="H288" s="12">
        <v>11000000</v>
      </c>
      <c r="I288" s="6"/>
      <c r="J288" s="6"/>
      <c r="K288" s="6"/>
      <c r="L288" s="11" t="s">
        <v>230</v>
      </c>
    </row>
    <row r="289" spans="1:12" ht="60" x14ac:dyDescent="0.25">
      <c r="A289" s="78"/>
      <c r="B289" s="34" t="s">
        <v>337</v>
      </c>
      <c r="C289" s="13"/>
      <c r="D289" s="13"/>
      <c r="E289" s="13"/>
      <c r="F289" s="13"/>
      <c r="G289" s="5"/>
      <c r="H289" s="12">
        <v>40000000</v>
      </c>
      <c r="I289" s="6"/>
      <c r="J289" s="6"/>
      <c r="K289" s="6"/>
      <c r="L289" s="219" t="s">
        <v>338</v>
      </c>
    </row>
    <row r="290" spans="1:12" ht="67.5" customHeight="1" x14ac:dyDescent="0.25">
      <c r="A290" s="78"/>
      <c r="B290" s="34"/>
      <c r="C290" s="13"/>
      <c r="D290" s="13"/>
      <c r="E290" s="13"/>
      <c r="F290" s="13"/>
      <c r="G290" s="13"/>
      <c r="H290" s="13"/>
      <c r="I290" s="6"/>
      <c r="J290" s="6"/>
      <c r="K290" s="6"/>
      <c r="L290" s="207" t="s">
        <v>357</v>
      </c>
    </row>
    <row r="291" spans="1:12" ht="60.75" hidden="1" customHeight="1" x14ac:dyDescent="0.25">
      <c r="A291" s="8" t="s">
        <v>180</v>
      </c>
      <c r="B291" s="124" t="s">
        <v>181</v>
      </c>
      <c r="C291" s="18">
        <f>C292</f>
        <v>0</v>
      </c>
      <c r="D291" s="18">
        <f t="shared" ref="D291:H291" si="121">D292</f>
        <v>0</v>
      </c>
      <c r="E291" s="18">
        <f t="shared" si="121"/>
        <v>0</v>
      </c>
      <c r="F291" s="18">
        <f t="shared" si="121"/>
        <v>0</v>
      </c>
      <c r="G291" s="18">
        <f t="shared" si="121"/>
        <v>0</v>
      </c>
      <c r="H291" s="18">
        <f t="shared" si="121"/>
        <v>0</v>
      </c>
      <c r="I291" s="6"/>
      <c r="J291" s="6"/>
      <c r="K291" s="6"/>
      <c r="L291" s="219"/>
    </row>
    <row r="292" spans="1:12" ht="30" hidden="1" x14ac:dyDescent="0.25">
      <c r="A292" s="8"/>
      <c r="B292" s="30" t="s">
        <v>182</v>
      </c>
      <c r="C292" s="19">
        <f>C293</f>
        <v>0</v>
      </c>
      <c r="D292" s="19">
        <f t="shared" ref="D292:H292" si="122">D293</f>
        <v>0</v>
      </c>
      <c r="E292" s="19">
        <f t="shared" si="122"/>
        <v>0</v>
      </c>
      <c r="F292" s="19">
        <f t="shared" si="122"/>
        <v>0</v>
      </c>
      <c r="G292" s="19">
        <f t="shared" si="122"/>
        <v>0</v>
      </c>
      <c r="H292" s="19">
        <f t="shared" si="122"/>
        <v>0</v>
      </c>
      <c r="I292" s="6"/>
      <c r="J292" s="6"/>
      <c r="K292" s="6"/>
      <c r="L292" s="219"/>
    </row>
    <row r="293" spans="1:12" ht="15.75" hidden="1" x14ac:dyDescent="0.25">
      <c r="A293" s="7"/>
      <c r="B293" s="34"/>
      <c r="C293" s="12"/>
      <c r="D293" s="12"/>
      <c r="E293" s="12"/>
      <c r="F293" s="12"/>
      <c r="G293" s="12"/>
      <c r="H293" s="12"/>
      <c r="I293" s="6"/>
      <c r="J293" s="6"/>
      <c r="K293" s="6"/>
      <c r="L293" s="183"/>
    </row>
    <row r="294" spans="1:12" ht="57" x14ac:dyDescent="0.25">
      <c r="A294" s="7" t="s">
        <v>21</v>
      </c>
      <c r="B294" s="144" t="s">
        <v>22</v>
      </c>
      <c r="C294" s="13">
        <f t="shared" ref="C294:H294" si="123">C295+C303+C306</f>
        <v>563779900</v>
      </c>
      <c r="D294" s="13">
        <f t="shared" si="123"/>
        <v>63900000</v>
      </c>
      <c r="E294" s="13">
        <f t="shared" si="123"/>
        <v>0</v>
      </c>
      <c r="F294" s="13">
        <f t="shared" si="123"/>
        <v>0</v>
      </c>
      <c r="G294" s="13">
        <f t="shared" si="123"/>
        <v>5807472</v>
      </c>
      <c r="H294" s="13">
        <f t="shared" si="123"/>
        <v>5807472</v>
      </c>
      <c r="I294" s="6"/>
      <c r="J294" s="6"/>
      <c r="K294" s="6"/>
      <c r="L294" s="219"/>
    </row>
    <row r="295" spans="1:12" ht="71.25" x14ac:dyDescent="0.25">
      <c r="A295" s="8" t="s">
        <v>23</v>
      </c>
      <c r="B295" s="35" t="s">
        <v>24</v>
      </c>
      <c r="C295" s="18">
        <f>SUM(C296)</f>
        <v>563779900</v>
      </c>
      <c r="D295" s="18">
        <f t="shared" ref="D295:H295" si="124">SUM(D296)</f>
        <v>63900000</v>
      </c>
      <c r="E295" s="18">
        <f t="shared" si="124"/>
        <v>0</v>
      </c>
      <c r="F295" s="18">
        <f t="shared" si="124"/>
        <v>0</v>
      </c>
      <c r="G295" s="18">
        <f t="shared" si="124"/>
        <v>5605000</v>
      </c>
      <c r="H295" s="18">
        <f t="shared" si="124"/>
        <v>5605000</v>
      </c>
      <c r="I295" s="6"/>
      <c r="J295" s="6"/>
      <c r="K295" s="6"/>
      <c r="L295" s="219"/>
    </row>
    <row r="296" spans="1:12" ht="45" x14ac:dyDescent="0.25">
      <c r="A296" s="8"/>
      <c r="B296" s="30" t="s">
        <v>25</v>
      </c>
      <c r="C296" s="19">
        <f>C297+C298+C299+C300+C301+C302</f>
        <v>563779900</v>
      </c>
      <c r="D296" s="19">
        <f t="shared" ref="D296:H296" si="125">D297+D298+D299+D300+D301+D302</f>
        <v>63900000</v>
      </c>
      <c r="E296" s="19">
        <f t="shared" si="125"/>
        <v>0</v>
      </c>
      <c r="F296" s="19">
        <f t="shared" si="125"/>
        <v>0</v>
      </c>
      <c r="G296" s="19">
        <f t="shared" si="125"/>
        <v>5605000</v>
      </c>
      <c r="H296" s="19">
        <f t="shared" si="125"/>
        <v>5605000</v>
      </c>
      <c r="I296" s="6"/>
      <c r="J296" s="6"/>
      <c r="K296" s="6"/>
      <c r="L296" s="219"/>
    </row>
    <row r="297" spans="1:12" ht="54.75" customHeight="1" x14ac:dyDescent="0.25">
      <c r="A297" s="184"/>
      <c r="B297" s="241" t="s">
        <v>219</v>
      </c>
      <c r="C297" s="12"/>
      <c r="D297" s="12"/>
      <c r="E297" s="12"/>
      <c r="F297" s="12"/>
      <c r="G297" s="12">
        <v>4585000</v>
      </c>
      <c r="H297" s="12">
        <v>4585000</v>
      </c>
      <c r="I297" s="6"/>
      <c r="J297" s="6"/>
      <c r="K297" s="6"/>
      <c r="L297" s="206" t="s">
        <v>473</v>
      </c>
    </row>
    <row r="298" spans="1:12" ht="39.75" customHeight="1" x14ac:dyDescent="0.25">
      <c r="A298" s="184"/>
      <c r="B298" s="241"/>
      <c r="C298" s="12"/>
      <c r="D298" s="12"/>
      <c r="E298" s="12"/>
      <c r="F298" s="12"/>
      <c r="G298" s="12">
        <v>1020000</v>
      </c>
      <c r="H298" s="12">
        <v>1020000</v>
      </c>
      <c r="I298" s="6"/>
      <c r="J298" s="6"/>
      <c r="K298" s="6"/>
      <c r="L298" s="206" t="s">
        <v>474</v>
      </c>
    </row>
    <row r="299" spans="1:12" ht="30.75" customHeight="1" x14ac:dyDescent="0.25">
      <c r="A299" s="184"/>
      <c r="B299" s="241"/>
      <c r="C299" s="12">
        <v>563779900</v>
      </c>
      <c r="D299" s="12">
        <v>63900000</v>
      </c>
      <c r="E299" s="12"/>
      <c r="F299" s="12"/>
      <c r="G299" s="12"/>
      <c r="H299" s="12"/>
      <c r="I299" s="6"/>
      <c r="J299" s="6"/>
      <c r="K299" s="6"/>
      <c r="L299" s="219" t="s">
        <v>220</v>
      </c>
    </row>
    <row r="300" spans="1:12" ht="28.5" customHeight="1" x14ac:dyDescent="0.25">
      <c r="A300" s="184"/>
      <c r="B300" s="241"/>
      <c r="C300" s="12"/>
      <c r="D300" s="12"/>
      <c r="E300" s="12"/>
      <c r="F300" s="12"/>
      <c r="G300" s="12"/>
      <c r="H300" s="12"/>
      <c r="I300" s="6"/>
      <c r="J300" s="6"/>
      <c r="K300" s="6"/>
      <c r="L300" s="207" t="s">
        <v>475</v>
      </c>
    </row>
    <row r="301" spans="1:12" ht="15.75" hidden="1" x14ac:dyDescent="0.25">
      <c r="A301" s="184"/>
      <c r="B301" s="185"/>
      <c r="C301" s="12"/>
      <c r="D301" s="12"/>
      <c r="E301" s="12"/>
      <c r="F301" s="12"/>
      <c r="G301" s="12"/>
      <c r="H301" s="12"/>
      <c r="I301" s="6"/>
      <c r="J301" s="6"/>
      <c r="K301" s="6"/>
      <c r="L301" s="219"/>
    </row>
    <row r="302" spans="1:12" ht="15.75" hidden="1" x14ac:dyDescent="0.25">
      <c r="A302" s="7"/>
      <c r="B302" s="73"/>
      <c r="C302" s="12"/>
      <c r="D302" s="12"/>
      <c r="E302" s="12"/>
      <c r="F302" s="12"/>
      <c r="G302" s="12"/>
      <c r="H302" s="12"/>
      <c r="I302" s="4"/>
      <c r="J302" s="4"/>
      <c r="K302" s="4"/>
      <c r="L302" s="219"/>
    </row>
    <row r="303" spans="1:12" ht="57" x14ac:dyDescent="0.25">
      <c r="A303" s="110" t="s">
        <v>27</v>
      </c>
      <c r="B303" s="35" t="s">
        <v>28</v>
      </c>
      <c r="C303" s="18">
        <f>C304</f>
        <v>0</v>
      </c>
      <c r="D303" s="18">
        <f t="shared" ref="D303:H304" si="126">D304</f>
        <v>0</v>
      </c>
      <c r="E303" s="18">
        <f t="shared" si="126"/>
        <v>0</v>
      </c>
      <c r="F303" s="18">
        <f t="shared" si="126"/>
        <v>0</v>
      </c>
      <c r="G303" s="18">
        <f t="shared" si="126"/>
        <v>202472</v>
      </c>
      <c r="H303" s="18">
        <f t="shared" si="126"/>
        <v>202472</v>
      </c>
      <c r="I303" s="6"/>
      <c r="J303" s="6"/>
      <c r="K303" s="6"/>
      <c r="L303" s="219"/>
    </row>
    <row r="304" spans="1:12" ht="30" x14ac:dyDescent="0.25">
      <c r="A304" s="8"/>
      <c r="B304" s="30" t="s">
        <v>29</v>
      </c>
      <c r="C304" s="19">
        <f>C305</f>
        <v>0</v>
      </c>
      <c r="D304" s="19">
        <f t="shared" si="126"/>
        <v>0</v>
      </c>
      <c r="E304" s="19">
        <f t="shared" si="126"/>
        <v>0</v>
      </c>
      <c r="F304" s="19">
        <f t="shared" si="126"/>
        <v>0</v>
      </c>
      <c r="G304" s="19">
        <f t="shared" si="126"/>
        <v>202472</v>
      </c>
      <c r="H304" s="19">
        <f t="shared" si="126"/>
        <v>202472</v>
      </c>
      <c r="I304" s="6"/>
      <c r="J304" s="6"/>
      <c r="K304" s="6"/>
      <c r="L304" s="219"/>
    </row>
    <row r="305" spans="1:12" ht="38.25" x14ac:dyDescent="0.25">
      <c r="A305" s="8"/>
      <c r="B305" s="1" t="s">
        <v>221</v>
      </c>
      <c r="C305" s="12"/>
      <c r="D305" s="12"/>
      <c r="E305" s="12"/>
      <c r="F305" s="12"/>
      <c r="G305" s="12">
        <v>202472</v>
      </c>
      <c r="H305" s="12">
        <v>202472</v>
      </c>
      <c r="I305" s="6"/>
      <c r="J305" s="6"/>
      <c r="K305" s="6"/>
      <c r="L305" s="219" t="s">
        <v>476</v>
      </c>
    </row>
    <row r="306" spans="1:12" ht="71.25" hidden="1" x14ac:dyDescent="0.25">
      <c r="A306" s="110" t="s">
        <v>30</v>
      </c>
      <c r="B306" s="35" t="s">
        <v>31</v>
      </c>
      <c r="C306" s="18">
        <f>SUM(C307)</f>
        <v>0</v>
      </c>
      <c r="D306" s="18">
        <f t="shared" ref="D306:H306" si="127">SUM(D307)</f>
        <v>0</v>
      </c>
      <c r="E306" s="18">
        <f t="shared" si="127"/>
        <v>0</v>
      </c>
      <c r="F306" s="18">
        <f t="shared" si="127"/>
        <v>0</v>
      </c>
      <c r="G306" s="18">
        <f t="shared" si="127"/>
        <v>0</v>
      </c>
      <c r="H306" s="18">
        <f t="shared" si="127"/>
        <v>0</v>
      </c>
      <c r="I306" s="142"/>
      <c r="J306" s="142"/>
      <c r="K306" s="142"/>
      <c r="L306" s="143"/>
    </row>
    <row r="307" spans="1:12" ht="45" hidden="1" x14ac:dyDescent="0.25">
      <c r="A307" s="8"/>
      <c r="B307" s="30" t="s">
        <v>32</v>
      </c>
      <c r="C307" s="19">
        <f t="shared" ref="C307:K307" si="128">SUM(C308:C311)</f>
        <v>0</v>
      </c>
      <c r="D307" s="19">
        <f t="shared" si="128"/>
        <v>0</v>
      </c>
      <c r="E307" s="19">
        <f t="shared" si="128"/>
        <v>0</v>
      </c>
      <c r="F307" s="19">
        <f t="shared" si="128"/>
        <v>0</v>
      </c>
      <c r="G307" s="19">
        <f t="shared" si="128"/>
        <v>0</v>
      </c>
      <c r="H307" s="19">
        <f t="shared" si="128"/>
        <v>0</v>
      </c>
      <c r="I307" s="186">
        <f t="shared" si="128"/>
        <v>0</v>
      </c>
      <c r="J307" s="186">
        <f t="shared" si="128"/>
        <v>0</v>
      </c>
      <c r="K307" s="186">
        <f t="shared" si="128"/>
        <v>0</v>
      </c>
      <c r="L307" s="219"/>
    </row>
    <row r="308" spans="1:12" ht="15.75" hidden="1" customHeight="1" x14ac:dyDescent="0.25">
      <c r="A308" s="187"/>
      <c r="B308" s="103"/>
      <c r="C308" s="12"/>
      <c r="D308" s="12"/>
      <c r="E308" s="12"/>
      <c r="F308" s="12"/>
      <c r="G308" s="12"/>
      <c r="H308" s="12"/>
      <c r="I308" s="4"/>
      <c r="J308" s="4"/>
      <c r="K308" s="4"/>
      <c r="L308" s="219"/>
    </row>
    <row r="309" spans="1:12" ht="15.75" hidden="1" x14ac:dyDescent="0.25">
      <c r="A309" s="187"/>
      <c r="B309" s="103"/>
      <c r="C309" s="12"/>
      <c r="D309" s="12"/>
      <c r="E309" s="12"/>
      <c r="F309" s="12"/>
      <c r="G309" s="12"/>
      <c r="H309" s="12"/>
      <c r="I309" s="4"/>
      <c r="J309" s="4"/>
      <c r="K309" s="4"/>
      <c r="L309" s="219"/>
    </row>
    <row r="310" spans="1:12" ht="15.75" hidden="1" x14ac:dyDescent="0.25">
      <c r="A310" s="7"/>
      <c r="B310" s="34"/>
      <c r="C310" s="12"/>
      <c r="D310" s="12"/>
      <c r="E310" s="12"/>
      <c r="F310" s="12"/>
      <c r="G310" s="12"/>
      <c r="H310" s="12"/>
      <c r="I310" s="4"/>
      <c r="J310" s="4"/>
      <c r="K310" s="4"/>
      <c r="L310" s="219"/>
    </row>
    <row r="311" spans="1:12" ht="15.75" hidden="1" x14ac:dyDescent="0.25">
      <c r="A311" s="7"/>
      <c r="B311" s="34"/>
      <c r="C311" s="12"/>
      <c r="D311" s="12"/>
      <c r="E311" s="12"/>
      <c r="F311" s="12"/>
      <c r="G311" s="12"/>
      <c r="H311" s="12"/>
      <c r="I311" s="175"/>
      <c r="J311" s="175"/>
      <c r="K311" s="175"/>
      <c r="L311" s="219"/>
    </row>
    <row r="312" spans="1:12" ht="57" x14ac:dyDescent="0.25">
      <c r="A312" s="7" t="s">
        <v>33</v>
      </c>
      <c r="B312" s="96" t="s">
        <v>34</v>
      </c>
      <c r="C312" s="13">
        <f>C313</f>
        <v>0</v>
      </c>
      <c r="D312" s="13">
        <f t="shared" ref="D312:H312" si="129">D313</f>
        <v>0</v>
      </c>
      <c r="E312" s="13">
        <f t="shared" si="129"/>
        <v>0</v>
      </c>
      <c r="F312" s="13">
        <f t="shared" si="129"/>
        <v>0</v>
      </c>
      <c r="G312" s="13">
        <f t="shared" si="129"/>
        <v>8963</v>
      </c>
      <c r="H312" s="13">
        <f t="shared" si="129"/>
        <v>8963</v>
      </c>
      <c r="I312" s="62"/>
      <c r="J312" s="62"/>
      <c r="K312" s="62"/>
      <c r="L312" s="174"/>
    </row>
    <row r="313" spans="1:12" ht="57" x14ac:dyDescent="0.25">
      <c r="A313" s="8" t="s">
        <v>35</v>
      </c>
      <c r="B313" s="35" t="s">
        <v>36</v>
      </c>
      <c r="C313" s="18">
        <f>C314</f>
        <v>0</v>
      </c>
      <c r="D313" s="18">
        <f t="shared" ref="D313:H313" si="130">D314</f>
        <v>0</v>
      </c>
      <c r="E313" s="18">
        <f t="shared" si="130"/>
        <v>0</v>
      </c>
      <c r="F313" s="18">
        <f t="shared" si="130"/>
        <v>0</v>
      </c>
      <c r="G313" s="18">
        <f t="shared" si="130"/>
        <v>8963</v>
      </c>
      <c r="H313" s="18">
        <f t="shared" si="130"/>
        <v>8963</v>
      </c>
      <c r="I313" s="25"/>
      <c r="J313" s="25"/>
      <c r="K313" s="25"/>
      <c r="L313" s="129"/>
    </row>
    <row r="314" spans="1:12" ht="30" x14ac:dyDescent="0.25">
      <c r="A314" s="8"/>
      <c r="B314" s="30" t="s">
        <v>37</v>
      </c>
      <c r="C314" s="19">
        <f>SUM(C315)</f>
        <v>0</v>
      </c>
      <c r="D314" s="19">
        <f t="shared" ref="D314:H314" si="131">SUM(D315)</f>
        <v>0</v>
      </c>
      <c r="E314" s="19">
        <f t="shared" si="131"/>
        <v>0</v>
      </c>
      <c r="F314" s="19">
        <f t="shared" si="131"/>
        <v>0</v>
      </c>
      <c r="G314" s="19">
        <f t="shared" si="131"/>
        <v>8963</v>
      </c>
      <c r="H314" s="19">
        <f t="shared" si="131"/>
        <v>8963</v>
      </c>
      <c r="I314" s="25"/>
      <c r="J314" s="25"/>
      <c r="K314" s="25"/>
      <c r="L314" s="129"/>
    </row>
    <row r="315" spans="1:12" ht="54.75" customHeight="1" x14ac:dyDescent="0.25">
      <c r="A315" s="8"/>
      <c r="B315" s="219" t="s">
        <v>222</v>
      </c>
      <c r="C315" s="19"/>
      <c r="D315" s="12"/>
      <c r="E315" s="12"/>
      <c r="F315" s="12"/>
      <c r="G315" s="12">
        <v>8963</v>
      </c>
      <c r="H315" s="12">
        <v>8963</v>
      </c>
      <c r="I315" s="25"/>
      <c r="J315" s="25"/>
      <c r="K315" s="25"/>
      <c r="L315" s="216" t="s">
        <v>477</v>
      </c>
    </row>
    <row r="316" spans="1:12" ht="71.25" hidden="1" x14ac:dyDescent="0.25">
      <c r="A316" s="7" t="s">
        <v>99</v>
      </c>
      <c r="B316" s="96" t="s">
        <v>100</v>
      </c>
      <c r="C316" s="13">
        <f>C317+C325</f>
        <v>0</v>
      </c>
      <c r="D316" s="13">
        <f t="shared" ref="D316:H316" si="132">D317+D325</f>
        <v>0</v>
      </c>
      <c r="E316" s="13">
        <f t="shared" si="132"/>
        <v>0</v>
      </c>
      <c r="F316" s="13">
        <f t="shared" si="132"/>
        <v>0</v>
      </c>
      <c r="G316" s="13">
        <f t="shared" si="132"/>
        <v>0</v>
      </c>
      <c r="H316" s="13">
        <f t="shared" si="132"/>
        <v>0</v>
      </c>
      <c r="I316" s="5"/>
      <c r="J316" s="5"/>
      <c r="K316" s="5"/>
      <c r="L316" s="219"/>
    </row>
    <row r="317" spans="1:12" ht="71.25" hidden="1" x14ac:dyDescent="0.25">
      <c r="A317" s="8" t="s">
        <v>101</v>
      </c>
      <c r="B317" s="35" t="s">
        <v>102</v>
      </c>
      <c r="C317" s="18">
        <f>C318+C320+C322</f>
        <v>0</v>
      </c>
      <c r="D317" s="18">
        <f t="shared" ref="D317:H317" si="133">D318+D320+D322</f>
        <v>0</v>
      </c>
      <c r="E317" s="18">
        <f t="shared" si="133"/>
        <v>0</v>
      </c>
      <c r="F317" s="18">
        <f t="shared" si="133"/>
        <v>0</v>
      </c>
      <c r="G317" s="18">
        <f t="shared" si="133"/>
        <v>0</v>
      </c>
      <c r="H317" s="18">
        <f t="shared" si="133"/>
        <v>0</v>
      </c>
      <c r="I317" s="5"/>
      <c r="J317" s="5"/>
      <c r="K317" s="5"/>
      <c r="L317" s="219"/>
    </row>
    <row r="318" spans="1:12" ht="45" hidden="1" x14ac:dyDescent="0.25">
      <c r="A318" s="7"/>
      <c r="B318" s="139" t="s">
        <v>79</v>
      </c>
      <c r="C318" s="19">
        <f>C319</f>
        <v>0</v>
      </c>
      <c r="D318" s="19">
        <f t="shared" ref="D318:H318" si="134">D319</f>
        <v>0</v>
      </c>
      <c r="E318" s="19">
        <f t="shared" si="134"/>
        <v>0</v>
      </c>
      <c r="F318" s="19">
        <f t="shared" si="134"/>
        <v>0</v>
      </c>
      <c r="G318" s="19">
        <f t="shared" si="134"/>
        <v>0</v>
      </c>
      <c r="H318" s="19">
        <f t="shared" si="134"/>
        <v>0</v>
      </c>
      <c r="I318" s="5"/>
      <c r="J318" s="5"/>
      <c r="K318" s="5"/>
      <c r="L318" s="219"/>
    </row>
    <row r="319" spans="1:12" ht="30" hidden="1" x14ac:dyDescent="0.25">
      <c r="A319" s="7"/>
      <c r="B319" s="31" t="s">
        <v>396</v>
      </c>
      <c r="C319" s="12"/>
      <c r="D319" s="12"/>
      <c r="E319" s="12"/>
      <c r="F319" s="12"/>
      <c r="G319" s="12"/>
      <c r="H319" s="12"/>
      <c r="I319" s="5"/>
      <c r="J319" s="5"/>
      <c r="K319" s="5"/>
      <c r="L319" s="219"/>
    </row>
    <row r="320" spans="1:12" ht="30" hidden="1" x14ac:dyDescent="0.25">
      <c r="A320" s="7"/>
      <c r="B320" s="30" t="s">
        <v>118</v>
      </c>
      <c r="C320" s="19">
        <f>C321</f>
        <v>0</v>
      </c>
      <c r="D320" s="19">
        <f t="shared" ref="D320:H320" si="135">D321</f>
        <v>0</v>
      </c>
      <c r="E320" s="19">
        <f t="shared" si="135"/>
        <v>0</v>
      </c>
      <c r="F320" s="19">
        <f t="shared" si="135"/>
        <v>0</v>
      </c>
      <c r="G320" s="19">
        <f t="shared" si="135"/>
        <v>0</v>
      </c>
      <c r="H320" s="19">
        <f t="shared" si="135"/>
        <v>0</v>
      </c>
      <c r="I320" s="5"/>
      <c r="J320" s="5"/>
      <c r="K320" s="5"/>
      <c r="L320" s="188"/>
    </row>
    <row r="321" spans="1:12" ht="15.75" hidden="1" x14ac:dyDescent="0.25">
      <c r="A321" s="7"/>
      <c r="B321" s="32" t="s">
        <v>38</v>
      </c>
      <c r="C321" s="12"/>
      <c r="D321" s="12"/>
      <c r="E321" s="20"/>
      <c r="F321" s="12"/>
      <c r="G321" s="153"/>
      <c r="H321" s="12"/>
      <c r="I321" s="5"/>
      <c r="J321" s="5"/>
      <c r="K321" s="5"/>
      <c r="L321" s="107"/>
    </row>
    <row r="322" spans="1:12" ht="63" hidden="1" customHeight="1" x14ac:dyDescent="0.25">
      <c r="A322" s="7"/>
      <c r="B322" s="33" t="s">
        <v>191</v>
      </c>
      <c r="C322" s="19">
        <f>C323+C324</f>
        <v>0</v>
      </c>
      <c r="D322" s="19">
        <f t="shared" ref="D322:H322" si="136">D323+D324</f>
        <v>0</v>
      </c>
      <c r="E322" s="19">
        <f t="shared" si="136"/>
        <v>0</v>
      </c>
      <c r="F322" s="19">
        <f t="shared" si="136"/>
        <v>0</v>
      </c>
      <c r="G322" s="19">
        <f t="shared" si="136"/>
        <v>0</v>
      </c>
      <c r="H322" s="19">
        <f t="shared" si="136"/>
        <v>0</v>
      </c>
      <c r="I322" s="6"/>
      <c r="J322" s="6"/>
      <c r="K322" s="6"/>
      <c r="L322" s="219"/>
    </row>
    <row r="323" spans="1:12" ht="15.75" hidden="1" x14ac:dyDescent="0.25">
      <c r="A323" s="7"/>
      <c r="B323" s="34" t="s">
        <v>43</v>
      </c>
      <c r="C323" s="12"/>
      <c r="D323" s="12"/>
      <c r="E323" s="12"/>
      <c r="F323" s="12"/>
      <c r="G323" s="12"/>
      <c r="H323" s="23"/>
      <c r="I323" s="11"/>
      <c r="J323" s="11"/>
      <c r="K323" s="11"/>
      <c r="L323" s="238"/>
    </row>
    <row r="324" spans="1:12" ht="30" hidden="1" x14ac:dyDescent="0.25">
      <c r="A324" s="7"/>
      <c r="B324" s="32" t="s">
        <v>396</v>
      </c>
      <c r="C324" s="12"/>
      <c r="D324" s="165"/>
      <c r="E324" s="165"/>
      <c r="F324" s="12"/>
      <c r="G324" s="12"/>
      <c r="H324" s="12"/>
      <c r="I324" s="6"/>
      <c r="J324" s="6"/>
      <c r="K324" s="6"/>
      <c r="L324" s="238"/>
    </row>
    <row r="325" spans="1:12" ht="71.25" hidden="1" x14ac:dyDescent="0.25">
      <c r="A325" s="8" t="s">
        <v>183</v>
      </c>
      <c r="B325" s="35" t="s">
        <v>184</v>
      </c>
      <c r="C325" s="18">
        <f>C326</f>
        <v>0</v>
      </c>
      <c r="D325" s="18">
        <f t="shared" ref="D325:H325" si="137">D326</f>
        <v>0</v>
      </c>
      <c r="E325" s="18">
        <f t="shared" si="137"/>
        <v>0</v>
      </c>
      <c r="F325" s="18">
        <f t="shared" si="137"/>
        <v>0</v>
      </c>
      <c r="G325" s="18">
        <f t="shared" si="137"/>
        <v>0</v>
      </c>
      <c r="H325" s="18">
        <f t="shared" si="137"/>
        <v>0</v>
      </c>
      <c r="I325" s="6"/>
      <c r="J325" s="6"/>
      <c r="K325" s="6"/>
      <c r="L325" s="219"/>
    </row>
    <row r="326" spans="1:12" ht="60" hidden="1" customHeight="1" x14ac:dyDescent="0.25">
      <c r="A326" s="7"/>
      <c r="B326" s="33" t="s">
        <v>191</v>
      </c>
      <c r="C326" s="19">
        <f>C327</f>
        <v>0</v>
      </c>
      <c r="D326" s="19">
        <f t="shared" ref="D326:H326" si="138">D327</f>
        <v>0</v>
      </c>
      <c r="E326" s="19">
        <f t="shared" si="138"/>
        <v>0</v>
      </c>
      <c r="F326" s="19">
        <f t="shared" si="138"/>
        <v>0</v>
      </c>
      <c r="G326" s="19">
        <f t="shared" si="138"/>
        <v>0</v>
      </c>
      <c r="H326" s="19">
        <f t="shared" si="138"/>
        <v>0</v>
      </c>
      <c r="I326" s="6">
        <f t="shared" ref="I326:K326" si="139">SUM(I327)</f>
        <v>0</v>
      </c>
      <c r="J326" s="6">
        <f t="shared" si="139"/>
        <v>0</v>
      </c>
      <c r="K326" s="6">
        <f t="shared" si="139"/>
        <v>0</v>
      </c>
      <c r="L326" s="219"/>
    </row>
    <row r="327" spans="1:12" ht="15.75" hidden="1" x14ac:dyDescent="0.25">
      <c r="A327" s="7"/>
      <c r="B327" s="32"/>
      <c r="C327" s="12"/>
      <c r="D327" s="165"/>
      <c r="E327" s="165"/>
      <c r="F327" s="12"/>
      <c r="G327" s="165"/>
      <c r="H327" s="165"/>
      <c r="I327" s="6"/>
      <c r="J327" s="6"/>
      <c r="K327" s="6"/>
      <c r="L327" s="219"/>
    </row>
    <row r="328" spans="1:12" ht="114" x14ac:dyDescent="0.25">
      <c r="A328" s="189" t="s">
        <v>62</v>
      </c>
      <c r="B328" s="28" t="s">
        <v>63</v>
      </c>
      <c r="C328" s="13">
        <f>C329+C335+C332+C338</f>
        <v>0</v>
      </c>
      <c r="D328" s="13">
        <f t="shared" ref="D328:H328" si="140">D329+D335+D332+D338</f>
        <v>0</v>
      </c>
      <c r="E328" s="13">
        <f t="shared" si="140"/>
        <v>0</v>
      </c>
      <c r="F328" s="13">
        <f t="shared" si="140"/>
        <v>343716621</v>
      </c>
      <c r="G328" s="13">
        <f t="shared" si="140"/>
        <v>0</v>
      </c>
      <c r="H328" s="13">
        <f t="shared" si="140"/>
        <v>0</v>
      </c>
      <c r="I328" s="5"/>
      <c r="J328" s="5"/>
      <c r="K328" s="5"/>
      <c r="L328" s="120"/>
    </row>
    <row r="329" spans="1:12" ht="60" hidden="1" x14ac:dyDescent="0.25">
      <c r="A329" s="8" t="s">
        <v>103</v>
      </c>
      <c r="B329" s="190" t="s">
        <v>104</v>
      </c>
      <c r="C329" s="18"/>
      <c r="D329" s="18"/>
      <c r="E329" s="18"/>
      <c r="F329" s="18"/>
      <c r="G329" s="18">
        <f>G331</f>
        <v>0</v>
      </c>
      <c r="H329" s="18">
        <f>H331</f>
        <v>0</v>
      </c>
      <c r="I329" s="5"/>
      <c r="J329" s="5"/>
      <c r="K329" s="5"/>
      <c r="L329" s="219"/>
    </row>
    <row r="330" spans="1:12" ht="30" hidden="1" x14ac:dyDescent="0.25">
      <c r="A330" s="7"/>
      <c r="B330" s="30" t="s">
        <v>105</v>
      </c>
      <c r="C330" s="19">
        <f>C331</f>
        <v>0</v>
      </c>
      <c r="D330" s="19">
        <f t="shared" ref="D330:H330" si="141">D331</f>
        <v>0</v>
      </c>
      <c r="E330" s="19">
        <f t="shared" si="141"/>
        <v>0</v>
      </c>
      <c r="F330" s="19">
        <f t="shared" si="141"/>
        <v>0</v>
      </c>
      <c r="G330" s="19">
        <f t="shared" si="141"/>
        <v>0</v>
      </c>
      <c r="H330" s="19">
        <f t="shared" si="141"/>
        <v>0</v>
      </c>
      <c r="I330" s="5"/>
      <c r="J330" s="5"/>
      <c r="K330" s="5"/>
      <c r="L330" s="219"/>
    </row>
    <row r="331" spans="1:12" ht="30" hidden="1" x14ac:dyDescent="0.25">
      <c r="A331" s="7"/>
      <c r="B331" s="31" t="s">
        <v>396</v>
      </c>
      <c r="C331" s="12"/>
      <c r="D331" s="12"/>
      <c r="E331" s="12"/>
      <c r="F331" s="12"/>
      <c r="G331" s="12"/>
      <c r="H331" s="12"/>
      <c r="I331" s="5"/>
      <c r="J331" s="5"/>
      <c r="K331" s="5"/>
      <c r="L331" s="219"/>
    </row>
    <row r="332" spans="1:12" ht="71.25" x14ac:dyDescent="0.25">
      <c r="A332" s="8" t="s">
        <v>64</v>
      </c>
      <c r="B332" s="35" t="s">
        <v>339</v>
      </c>
      <c r="C332" s="18">
        <f>C333</f>
        <v>0</v>
      </c>
      <c r="D332" s="18">
        <f t="shared" ref="D332:H332" si="142">D333</f>
        <v>0</v>
      </c>
      <c r="E332" s="18">
        <f t="shared" si="142"/>
        <v>0</v>
      </c>
      <c r="F332" s="18">
        <f t="shared" si="142"/>
        <v>343716621</v>
      </c>
      <c r="G332" s="18">
        <f t="shared" si="142"/>
        <v>0</v>
      </c>
      <c r="H332" s="18">
        <f t="shared" si="142"/>
        <v>0</v>
      </c>
      <c r="I332" s="5" t="s">
        <v>65</v>
      </c>
      <c r="J332" s="5"/>
      <c r="K332" s="5"/>
      <c r="L332" s="5"/>
    </row>
    <row r="333" spans="1:12" ht="30" x14ac:dyDescent="0.25">
      <c r="A333" s="8"/>
      <c r="B333" s="30" t="s">
        <v>105</v>
      </c>
      <c r="C333" s="19">
        <f>C334</f>
        <v>0</v>
      </c>
      <c r="D333" s="19">
        <f t="shared" ref="D333:H333" si="143">D334</f>
        <v>0</v>
      </c>
      <c r="E333" s="19">
        <f t="shared" si="143"/>
        <v>0</v>
      </c>
      <c r="F333" s="19">
        <f t="shared" si="143"/>
        <v>343716621</v>
      </c>
      <c r="G333" s="19">
        <f t="shared" si="143"/>
        <v>0</v>
      </c>
      <c r="H333" s="19">
        <f t="shared" si="143"/>
        <v>0</v>
      </c>
      <c r="I333" s="5"/>
      <c r="J333" s="5"/>
      <c r="K333" s="5"/>
      <c r="L333" s="219"/>
    </row>
    <row r="334" spans="1:12" ht="27.75" customHeight="1" x14ac:dyDescent="0.25">
      <c r="A334" s="8"/>
      <c r="B334" s="35"/>
      <c r="C334" s="18"/>
      <c r="D334" s="18"/>
      <c r="E334" s="18"/>
      <c r="F334" s="12">
        <f>243716621+100000000</f>
        <v>343716621</v>
      </c>
      <c r="G334" s="18"/>
      <c r="H334" s="18"/>
      <c r="I334" s="5"/>
      <c r="J334" s="5"/>
      <c r="K334" s="5"/>
      <c r="L334" s="206" t="s">
        <v>65</v>
      </c>
    </row>
    <row r="335" spans="1:12" ht="114" x14ac:dyDescent="0.25">
      <c r="A335" s="8" t="s">
        <v>325</v>
      </c>
      <c r="B335" s="35" t="s">
        <v>326</v>
      </c>
      <c r="C335" s="18">
        <f>C336</f>
        <v>0</v>
      </c>
      <c r="D335" s="18">
        <f t="shared" ref="D335:K335" si="144">D336</f>
        <v>0</v>
      </c>
      <c r="E335" s="18">
        <f t="shared" si="144"/>
        <v>0</v>
      </c>
      <c r="F335" s="18">
        <f t="shared" si="144"/>
        <v>0</v>
      </c>
      <c r="G335" s="18">
        <f t="shared" si="144"/>
        <v>0</v>
      </c>
      <c r="H335" s="18">
        <f t="shared" si="144"/>
        <v>0</v>
      </c>
      <c r="I335" s="18">
        <f t="shared" si="144"/>
        <v>0</v>
      </c>
      <c r="J335" s="18">
        <f t="shared" si="144"/>
        <v>0</v>
      </c>
      <c r="K335" s="18">
        <f t="shared" si="144"/>
        <v>0</v>
      </c>
      <c r="L335" s="219"/>
    </row>
    <row r="336" spans="1:12" ht="30" x14ac:dyDescent="0.25">
      <c r="A336" s="8"/>
      <c r="B336" s="30" t="s">
        <v>105</v>
      </c>
      <c r="C336" s="19">
        <f>C337</f>
        <v>0</v>
      </c>
      <c r="D336" s="19">
        <f t="shared" ref="D336:H336" si="145">D337</f>
        <v>0</v>
      </c>
      <c r="E336" s="19">
        <f t="shared" si="145"/>
        <v>0</v>
      </c>
      <c r="F336" s="19">
        <f t="shared" si="145"/>
        <v>0</v>
      </c>
      <c r="G336" s="19">
        <f t="shared" si="145"/>
        <v>0</v>
      </c>
      <c r="H336" s="19">
        <f t="shared" si="145"/>
        <v>0</v>
      </c>
      <c r="I336" s="5"/>
      <c r="J336" s="5"/>
      <c r="K336" s="5"/>
      <c r="L336" s="219"/>
    </row>
    <row r="337" spans="1:12" ht="39.75" customHeight="1" x14ac:dyDescent="0.25">
      <c r="A337" s="8"/>
      <c r="B337" s="35"/>
      <c r="C337" s="18"/>
      <c r="D337" s="18"/>
      <c r="E337" s="18"/>
      <c r="F337" s="12"/>
      <c r="G337" s="18"/>
      <c r="H337" s="18"/>
      <c r="I337" s="5"/>
      <c r="J337" s="5"/>
      <c r="K337" s="5"/>
      <c r="L337" s="191" t="s">
        <v>478</v>
      </c>
    </row>
    <row r="338" spans="1:12" ht="71.25" hidden="1" x14ac:dyDescent="0.25">
      <c r="A338" s="8" t="s">
        <v>106</v>
      </c>
      <c r="B338" s="192" t="s">
        <v>107</v>
      </c>
      <c r="C338" s="18">
        <f>C339</f>
        <v>0</v>
      </c>
      <c r="D338" s="18">
        <f t="shared" ref="D338:H339" si="146">D339</f>
        <v>0</v>
      </c>
      <c r="E338" s="18">
        <f t="shared" si="146"/>
        <v>0</v>
      </c>
      <c r="F338" s="18">
        <f t="shared" si="146"/>
        <v>0</v>
      </c>
      <c r="G338" s="18">
        <f t="shared" si="146"/>
        <v>0</v>
      </c>
      <c r="H338" s="18">
        <f t="shared" si="146"/>
        <v>0</v>
      </c>
      <c r="I338" s="5"/>
      <c r="J338" s="5"/>
      <c r="K338" s="5"/>
      <c r="L338" s="219"/>
    </row>
    <row r="339" spans="1:12" ht="45" hidden="1" x14ac:dyDescent="0.25">
      <c r="A339" s="127"/>
      <c r="B339" s="193" t="s">
        <v>108</v>
      </c>
      <c r="C339" s="19">
        <f>C340</f>
        <v>0</v>
      </c>
      <c r="D339" s="19">
        <f t="shared" si="146"/>
        <v>0</v>
      </c>
      <c r="E339" s="19">
        <f t="shared" si="146"/>
        <v>0</v>
      </c>
      <c r="F339" s="19">
        <f t="shared" si="146"/>
        <v>0</v>
      </c>
      <c r="G339" s="19">
        <f t="shared" si="146"/>
        <v>0</v>
      </c>
      <c r="H339" s="19">
        <f t="shared" si="146"/>
        <v>0</v>
      </c>
      <c r="I339" s="194"/>
      <c r="J339" s="194"/>
      <c r="K339" s="194"/>
      <c r="L339" s="195"/>
    </row>
    <row r="340" spans="1:12" ht="30" hidden="1" x14ac:dyDescent="0.25">
      <c r="A340" s="127"/>
      <c r="B340" s="31" t="s">
        <v>396</v>
      </c>
      <c r="C340" s="19"/>
      <c r="D340" s="19"/>
      <c r="E340" s="12"/>
      <c r="F340" s="19"/>
      <c r="G340" s="19"/>
      <c r="H340" s="19"/>
      <c r="I340" s="194"/>
      <c r="J340" s="194"/>
      <c r="K340" s="194"/>
      <c r="L340" s="219"/>
    </row>
    <row r="341" spans="1:12" ht="78.75" x14ac:dyDescent="0.25">
      <c r="A341" s="7" t="s">
        <v>200</v>
      </c>
      <c r="B341" s="234" t="s">
        <v>199</v>
      </c>
      <c r="C341" s="13">
        <f>C342</f>
        <v>0</v>
      </c>
      <c r="D341" s="13">
        <f t="shared" ref="D341:H342" si="147">D342</f>
        <v>0</v>
      </c>
      <c r="E341" s="13">
        <f t="shared" si="147"/>
        <v>0</v>
      </c>
      <c r="F341" s="13">
        <f t="shared" si="147"/>
        <v>0</v>
      </c>
      <c r="G341" s="13">
        <f t="shared" si="147"/>
        <v>0</v>
      </c>
      <c r="H341" s="13">
        <f t="shared" si="147"/>
        <v>0</v>
      </c>
      <c r="I341" s="5"/>
      <c r="J341" s="5"/>
      <c r="K341" s="5"/>
      <c r="L341" s="219"/>
    </row>
    <row r="342" spans="1:12" ht="99.75" x14ac:dyDescent="0.25">
      <c r="A342" s="8" t="s">
        <v>263</v>
      </c>
      <c r="B342" s="192" t="s">
        <v>264</v>
      </c>
      <c r="C342" s="18">
        <f>C343</f>
        <v>0</v>
      </c>
      <c r="D342" s="18">
        <f t="shared" si="147"/>
        <v>0</v>
      </c>
      <c r="E342" s="18">
        <f t="shared" si="147"/>
        <v>0</v>
      </c>
      <c r="F342" s="18">
        <f t="shared" si="147"/>
        <v>0</v>
      </c>
      <c r="G342" s="18">
        <f t="shared" si="147"/>
        <v>0</v>
      </c>
      <c r="H342" s="18">
        <f t="shared" si="147"/>
        <v>0</v>
      </c>
      <c r="I342" s="5"/>
      <c r="J342" s="5"/>
      <c r="K342" s="5"/>
      <c r="L342" s="219"/>
    </row>
    <row r="343" spans="1:12" ht="45" x14ac:dyDescent="0.25">
      <c r="A343" s="8"/>
      <c r="B343" s="193" t="s">
        <v>114</v>
      </c>
      <c r="C343" s="19">
        <f>C344</f>
        <v>0</v>
      </c>
      <c r="D343" s="19">
        <f t="shared" ref="D343:H343" si="148">D344</f>
        <v>0</v>
      </c>
      <c r="E343" s="19">
        <f t="shared" si="148"/>
        <v>0</v>
      </c>
      <c r="F343" s="19">
        <f t="shared" si="148"/>
        <v>0</v>
      </c>
      <c r="G343" s="19">
        <f t="shared" si="148"/>
        <v>0</v>
      </c>
      <c r="H343" s="19">
        <f t="shared" si="148"/>
        <v>0</v>
      </c>
      <c r="I343" s="5"/>
      <c r="J343" s="5"/>
      <c r="K343" s="5"/>
      <c r="L343" s="219"/>
    </row>
    <row r="344" spans="1:12" ht="30" x14ac:dyDescent="0.25">
      <c r="A344" s="8"/>
      <c r="B344" s="158" t="s">
        <v>247</v>
      </c>
      <c r="C344" s="18"/>
      <c r="D344" s="18"/>
      <c r="E344" s="18"/>
      <c r="F344" s="18"/>
      <c r="G344" s="18"/>
      <c r="H344" s="18"/>
      <c r="I344" s="5"/>
      <c r="J344" s="5"/>
      <c r="K344" s="5"/>
      <c r="L344" s="207" t="s">
        <v>383</v>
      </c>
    </row>
    <row r="345" spans="1:12" ht="84" customHeight="1" x14ac:dyDescent="0.25">
      <c r="A345" s="7" t="s">
        <v>203</v>
      </c>
      <c r="B345" s="234" t="s">
        <v>201</v>
      </c>
      <c r="C345" s="13">
        <f>C346+C349+C352+C355</f>
        <v>0</v>
      </c>
      <c r="D345" s="13">
        <f t="shared" ref="D345:H345" si="149">D346+D349+D352+D355</f>
        <v>0</v>
      </c>
      <c r="E345" s="13">
        <f t="shared" si="149"/>
        <v>0</v>
      </c>
      <c r="F345" s="13">
        <f t="shared" si="149"/>
        <v>0</v>
      </c>
      <c r="G345" s="13">
        <f t="shared" si="149"/>
        <v>160000</v>
      </c>
      <c r="H345" s="13">
        <f t="shared" si="149"/>
        <v>260000</v>
      </c>
      <c r="I345" s="5"/>
      <c r="J345" s="5"/>
      <c r="K345" s="5"/>
      <c r="L345" s="46"/>
    </row>
    <row r="346" spans="1:12" ht="71.25" x14ac:dyDescent="0.25">
      <c r="A346" s="8" t="s">
        <v>204</v>
      </c>
      <c r="B346" s="192" t="s">
        <v>202</v>
      </c>
      <c r="C346" s="18">
        <f>C347</f>
        <v>0</v>
      </c>
      <c r="D346" s="18">
        <f t="shared" ref="D346:H346" si="150">D347</f>
        <v>0</v>
      </c>
      <c r="E346" s="18">
        <f t="shared" si="150"/>
        <v>0</v>
      </c>
      <c r="F346" s="18">
        <f t="shared" si="150"/>
        <v>0</v>
      </c>
      <c r="G346" s="18">
        <f t="shared" si="150"/>
        <v>160000</v>
      </c>
      <c r="H346" s="18">
        <f t="shared" si="150"/>
        <v>160000</v>
      </c>
      <c r="I346" s="5"/>
      <c r="J346" s="5"/>
      <c r="K346" s="5"/>
      <c r="L346" s="219"/>
    </row>
    <row r="347" spans="1:12" ht="23.25" customHeight="1" x14ac:dyDescent="0.25">
      <c r="A347" s="8"/>
      <c r="B347" s="193" t="s">
        <v>250</v>
      </c>
      <c r="C347" s="19">
        <f>C348</f>
        <v>0</v>
      </c>
      <c r="D347" s="19">
        <f t="shared" ref="D347:H347" si="151">D348</f>
        <v>0</v>
      </c>
      <c r="E347" s="19">
        <f t="shared" si="151"/>
        <v>0</v>
      </c>
      <c r="F347" s="19">
        <f t="shared" si="151"/>
        <v>0</v>
      </c>
      <c r="G347" s="19">
        <f t="shared" si="151"/>
        <v>160000</v>
      </c>
      <c r="H347" s="19">
        <f t="shared" si="151"/>
        <v>160000</v>
      </c>
      <c r="I347" s="5"/>
      <c r="J347" s="5"/>
      <c r="K347" s="5"/>
      <c r="L347" s="219"/>
    </row>
    <row r="348" spans="1:12" ht="38.25" x14ac:dyDescent="0.25">
      <c r="A348" s="7"/>
      <c r="B348" s="34" t="s">
        <v>248</v>
      </c>
      <c r="C348" s="12"/>
      <c r="D348" s="12"/>
      <c r="E348" s="12"/>
      <c r="F348" s="12"/>
      <c r="G348" s="12">
        <v>160000</v>
      </c>
      <c r="H348" s="12">
        <v>160000</v>
      </c>
      <c r="I348" s="5"/>
      <c r="J348" s="5"/>
      <c r="K348" s="5"/>
      <c r="L348" s="219" t="s">
        <v>479</v>
      </c>
    </row>
    <row r="349" spans="1:12" ht="71.25" hidden="1" x14ac:dyDescent="0.25">
      <c r="A349" s="8" t="s">
        <v>206</v>
      </c>
      <c r="B349" s="192" t="s">
        <v>205</v>
      </c>
      <c r="C349" s="18">
        <f>C350</f>
        <v>0</v>
      </c>
      <c r="D349" s="18">
        <f t="shared" ref="D349:H349" si="152">D350</f>
        <v>0</v>
      </c>
      <c r="E349" s="18">
        <f t="shared" si="152"/>
        <v>0</v>
      </c>
      <c r="F349" s="18">
        <f t="shared" si="152"/>
        <v>0</v>
      </c>
      <c r="G349" s="18">
        <f t="shared" si="152"/>
        <v>0</v>
      </c>
      <c r="H349" s="18">
        <f t="shared" si="152"/>
        <v>0</v>
      </c>
      <c r="I349" s="5"/>
      <c r="J349" s="5"/>
      <c r="K349" s="5"/>
      <c r="L349" s="219"/>
    </row>
    <row r="350" spans="1:12" ht="15.75" hidden="1" x14ac:dyDescent="0.25">
      <c r="A350" s="7"/>
      <c r="B350" s="31"/>
      <c r="C350" s="12"/>
      <c r="D350" s="12"/>
      <c r="E350" s="12"/>
      <c r="F350" s="12"/>
      <c r="G350" s="12"/>
      <c r="H350" s="12"/>
      <c r="I350" s="5"/>
      <c r="J350" s="5"/>
      <c r="K350" s="5"/>
      <c r="L350" s="219"/>
    </row>
    <row r="351" spans="1:12" ht="15.75" hidden="1" x14ac:dyDescent="0.25">
      <c r="A351" s="7"/>
      <c r="B351" s="31"/>
      <c r="C351" s="12"/>
      <c r="D351" s="12"/>
      <c r="E351" s="12"/>
      <c r="F351" s="12"/>
      <c r="G351" s="12"/>
      <c r="H351" s="12"/>
      <c r="I351" s="5"/>
      <c r="J351" s="5"/>
      <c r="K351" s="5"/>
      <c r="L351" s="219"/>
    </row>
    <row r="352" spans="1:12" ht="42.75" x14ac:dyDescent="0.25">
      <c r="A352" s="8" t="s">
        <v>251</v>
      </c>
      <c r="B352" s="181" t="s">
        <v>252</v>
      </c>
      <c r="C352" s="18">
        <f>C353</f>
        <v>0</v>
      </c>
      <c r="D352" s="18">
        <f t="shared" ref="D352:H352" si="153">D353</f>
        <v>0</v>
      </c>
      <c r="E352" s="18">
        <f t="shared" si="153"/>
        <v>0</v>
      </c>
      <c r="F352" s="18">
        <f t="shared" si="153"/>
        <v>0</v>
      </c>
      <c r="G352" s="18">
        <f t="shared" si="153"/>
        <v>0</v>
      </c>
      <c r="H352" s="18">
        <f t="shared" si="153"/>
        <v>50000</v>
      </c>
      <c r="I352" s="5"/>
      <c r="J352" s="5"/>
      <c r="K352" s="5"/>
      <c r="L352" s="219"/>
    </row>
    <row r="353" spans="1:12" ht="15.75" x14ac:dyDescent="0.25">
      <c r="A353" s="7"/>
      <c r="B353" s="151" t="s">
        <v>253</v>
      </c>
      <c r="C353" s="19">
        <f>C354</f>
        <v>0</v>
      </c>
      <c r="D353" s="19">
        <f t="shared" ref="D353:H353" si="154">D354</f>
        <v>0</v>
      </c>
      <c r="E353" s="19">
        <f t="shared" si="154"/>
        <v>0</v>
      </c>
      <c r="F353" s="19">
        <f t="shared" si="154"/>
        <v>0</v>
      </c>
      <c r="G353" s="19">
        <f t="shared" si="154"/>
        <v>0</v>
      </c>
      <c r="H353" s="19">
        <f t="shared" si="154"/>
        <v>50000</v>
      </c>
      <c r="I353" s="5"/>
      <c r="J353" s="5"/>
      <c r="K353" s="5"/>
      <c r="L353" s="219"/>
    </row>
    <row r="354" spans="1:12" ht="40.5" customHeight="1" x14ac:dyDescent="0.25">
      <c r="A354" s="7"/>
      <c r="B354" s="151" t="s">
        <v>125</v>
      </c>
      <c r="C354" s="12"/>
      <c r="D354" s="12"/>
      <c r="E354" s="12"/>
      <c r="F354" s="12"/>
      <c r="G354" s="12"/>
      <c r="H354" s="12">
        <v>50000</v>
      </c>
      <c r="I354" s="5"/>
      <c r="J354" s="5"/>
      <c r="K354" s="5"/>
      <c r="L354" s="219" t="s">
        <v>254</v>
      </c>
    </row>
    <row r="355" spans="1:12" ht="42.75" x14ac:dyDescent="0.25">
      <c r="A355" s="8" t="s">
        <v>255</v>
      </c>
      <c r="B355" s="181" t="s">
        <v>256</v>
      </c>
      <c r="C355" s="18">
        <f>C356</f>
        <v>0</v>
      </c>
      <c r="D355" s="18">
        <f t="shared" ref="D355:H355" si="155">D356</f>
        <v>0</v>
      </c>
      <c r="E355" s="18">
        <f t="shared" si="155"/>
        <v>0</v>
      </c>
      <c r="F355" s="18">
        <f t="shared" si="155"/>
        <v>0</v>
      </c>
      <c r="G355" s="18">
        <f t="shared" si="155"/>
        <v>0</v>
      </c>
      <c r="H355" s="18">
        <f t="shared" si="155"/>
        <v>50000</v>
      </c>
      <c r="I355" s="5"/>
      <c r="J355" s="5"/>
      <c r="K355" s="5"/>
      <c r="L355" s="219"/>
    </row>
    <row r="356" spans="1:12" ht="15.75" x14ac:dyDescent="0.25">
      <c r="A356" s="7"/>
      <c r="B356" s="151" t="s">
        <v>253</v>
      </c>
      <c r="C356" s="19">
        <f>C357</f>
        <v>0</v>
      </c>
      <c r="D356" s="19">
        <f t="shared" ref="D356:H356" si="156">D357</f>
        <v>0</v>
      </c>
      <c r="E356" s="19">
        <f t="shared" si="156"/>
        <v>0</v>
      </c>
      <c r="F356" s="19">
        <f t="shared" si="156"/>
        <v>0</v>
      </c>
      <c r="G356" s="19">
        <f t="shared" si="156"/>
        <v>0</v>
      </c>
      <c r="H356" s="19">
        <f t="shared" si="156"/>
        <v>50000</v>
      </c>
      <c r="I356" s="5"/>
      <c r="J356" s="5"/>
      <c r="K356" s="5"/>
      <c r="L356" s="219"/>
    </row>
    <row r="357" spans="1:12" ht="38.25" x14ac:dyDescent="0.25">
      <c r="A357" s="7"/>
      <c r="B357" s="31" t="s">
        <v>124</v>
      </c>
      <c r="C357" s="12"/>
      <c r="D357" s="12"/>
      <c r="E357" s="12"/>
      <c r="F357" s="12"/>
      <c r="G357" s="12"/>
      <c r="H357" s="12">
        <v>50000</v>
      </c>
      <c r="I357" s="5"/>
      <c r="J357" s="5"/>
      <c r="K357" s="5"/>
      <c r="L357" s="219" t="s">
        <v>254</v>
      </c>
    </row>
    <row r="358" spans="1:12" ht="15.75" hidden="1" x14ac:dyDescent="0.25">
      <c r="A358" s="7"/>
      <c r="B358" s="151"/>
      <c r="C358" s="12"/>
      <c r="D358" s="12"/>
      <c r="E358" s="12"/>
      <c r="F358" s="12"/>
      <c r="G358" s="12"/>
      <c r="H358" s="12"/>
      <c r="I358" s="5"/>
      <c r="J358" s="5"/>
      <c r="K358" s="5"/>
      <c r="L358" s="219"/>
    </row>
    <row r="359" spans="1:12" ht="63" hidden="1" x14ac:dyDescent="0.25">
      <c r="A359" s="7" t="s">
        <v>209</v>
      </c>
      <c r="B359" s="234" t="s">
        <v>207</v>
      </c>
      <c r="C359" s="13">
        <f>C360+C362</f>
        <v>0</v>
      </c>
      <c r="D359" s="13">
        <f t="shared" ref="D359:H359" si="157">D360+D362</f>
        <v>0</v>
      </c>
      <c r="E359" s="13">
        <f t="shared" si="157"/>
        <v>0</v>
      </c>
      <c r="F359" s="13">
        <f t="shared" si="157"/>
        <v>0</v>
      </c>
      <c r="G359" s="13">
        <f t="shared" si="157"/>
        <v>0</v>
      </c>
      <c r="H359" s="13">
        <f t="shared" si="157"/>
        <v>0</v>
      </c>
      <c r="I359" s="5"/>
      <c r="J359" s="5"/>
      <c r="K359" s="5"/>
      <c r="L359" s="219"/>
    </row>
    <row r="360" spans="1:12" ht="99.75" hidden="1" x14ac:dyDescent="0.25">
      <c r="A360" s="8" t="s">
        <v>210</v>
      </c>
      <c r="B360" s="192" t="s">
        <v>208</v>
      </c>
      <c r="C360" s="18">
        <f>C361</f>
        <v>0</v>
      </c>
      <c r="D360" s="18">
        <f t="shared" ref="D360:H360" si="158">D361</f>
        <v>0</v>
      </c>
      <c r="E360" s="18">
        <f t="shared" si="158"/>
        <v>0</v>
      </c>
      <c r="F360" s="18">
        <f t="shared" si="158"/>
        <v>0</v>
      </c>
      <c r="G360" s="18">
        <f t="shared" si="158"/>
        <v>0</v>
      </c>
      <c r="H360" s="18">
        <f t="shared" si="158"/>
        <v>0</v>
      </c>
      <c r="I360" s="5"/>
      <c r="J360" s="5"/>
      <c r="K360" s="5"/>
      <c r="L360" s="219"/>
    </row>
    <row r="361" spans="1:12" ht="15.75" hidden="1" x14ac:dyDescent="0.25">
      <c r="A361" s="7"/>
      <c r="B361" s="31"/>
      <c r="C361" s="12"/>
      <c r="D361" s="12"/>
      <c r="E361" s="12"/>
      <c r="F361" s="12"/>
      <c r="G361" s="12"/>
      <c r="H361" s="12"/>
      <c r="I361" s="5"/>
      <c r="J361" s="5"/>
      <c r="K361" s="5"/>
      <c r="L361" s="219"/>
    </row>
    <row r="362" spans="1:12" ht="85.5" hidden="1" x14ac:dyDescent="0.25">
      <c r="A362" s="8" t="s">
        <v>212</v>
      </c>
      <c r="B362" s="192" t="s">
        <v>211</v>
      </c>
      <c r="C362" s="18">
        <f>C363</f>
        <v>0</v>
      </c>
      <c r="D362" s="18">
        <f t="shared" ref="D362:H362" si="159">D363</f>
        <v>0</v>
      </c>
      <c r="E362" s="18">
        <f t="shared" si="159"/>
        <v>0</v>
      </c>
      <c r="F362" s="18">
        <f t="shared" si="159"/>
        <v>0</v>
      </c>
      <c r="G362" s="18">
        <f t="shared" si="159"/>
        <v>0</v>
      </c>
      <c r="H362" s="18">
        <f t="shared" si="159"/>
        <v>0</v>
      </c>
      <c r="I362" s="5"/>
      <c r="J362" s="5"/>
      <c r="K362" s="5"/>
      <c r="L362" s="219"/>
    </row>
    <row r="363" spans="1:12" ht="15.75" hidden="1" x14ac:dyDescent="0.25">
      <c r="A363" s="7"/>
      <c r="B363" s="31"/>
      <c r="C363" s="12"/>
      <c r="D363" s="12"/>
      <c r="E363" s="12"/>
      <c r="F363" s="12"/>
      <c r="G363" s="12"/>
      <c r="H363" s="12"/>
      <c r="I363" s="5"/>
      <c r="J363" s="5"/>
      <c r="K363" s="5"/>
      <c r="L363" s="219"/>
    </row>
    <row r="364" spans="1:12" ht="15.75" hidden="1" x14ac:dyDescent="0.25">
      <c r="A364" s="7"/>
      <c r="B364" s="31"/>
      <c r="C364" s="12"/>
      <c r="D364" s="12"/>
      <c r="E364" s="12"/>
      <c r="F364" s="12"/>
      <c r="G364" s="12"/>
      <c r="H364" s="12"/>
      <c r="I364" s="5"/>
      <c r="J364" s="5"/>
      <c r="K364" s="5"/>
      <c r="L364" s="219"/>
    </row>
    <row r="365" spans="1:12" ht="15.75" hidden="1" x14ac:dyDescent="0.25">
      <c r="A365" s="7"/>
      <c r="B365" s="31"/>
      <c r="C365" s="12"/>
      <c r="D365" s="12"/>
      <c r="E365" s="12"/>
      <c r="F365" s="12"/>
      <c r="G365" s="12"/>
      <c r="H365" s="12"/>
      <c r="I365" s="5"/>
      <c r="J365" s="5"/>
      <c r="K365" s="5"/>
      <c r="L365" s="219"/>
    </row>
    <row r="366" spans="1:12" ht="15.75" hidden="1" x14ac:dyDescent="0.25">
      <c r="A366" s="7"/>
      <c r="B366" s="31"/>
      <c r="C366" s="12"/>
      <c r="D366" s="12"/>
      <c r="E366" s="12"/>
      <c r="F366" s="12"/>
      <c r="G366" s="12"/>
      <c r="H366" s="12"/>
      <c r="I366" s="5"/>
      <c r="J366" s="5"/>
      <c r="K366" s="5"/>
      <c r="L366" s="219"/>
    </row>
    <row r="367" spans="1:12" ht="18.75" customHeight="1" x14ac:dyDescent="0.25">
      <c r="A367" s="7" t="s">
        <v>109</v>
      </c>
      <c r="B367" s="28" t="s">
        <v>110</v>
      </c>
      <c r="C367" s="13">
        <f t="shared" ref="C367:H367" si="160">C368+C371+C374+C376+C378+C380+C382+C384+C401+C405+C407+C403+C410</f>
        <v>0</v>
      </c>
      <c r="D367" s="13">
        <f t="shared" si="160"/>
        <v>0</v>
      </c>
      <c r="E367" s="13">
        <f t="shared" si="160"/>
        <v>0</v>
      </c>
      <c r="F367" s="13">
        <f t="shared" si="160"/>
        <v>0</v>
      </c>
      <c r="G367" s="13">
        <f t="shared" si="160"/>
        <v>30037345</v>
      </c>
      <c r="H367" s="13">
        <f t="shared" si="160"/>
        <v>37948675</v>
      </c>
      <c r="I367" s="5"/>
      <c r="J367" s="5"/>
      <c r="K367" s="5"/>
      <c r="L367" s="38"/>
    </row>
    <row r="368" spans="1:12" ht="45" x14ac:dyDescent="0.25">
      <c r="A368" s="7"/>
      <c r="B368" s="30" t="s">
        <v>322</v>
      </c>
      <c r="C368" s="19">
        <f t="shared" ref="C368:F368" si="161">C369+C370</f>
        <v>0</v>
      </c>
      <c r="D368" s="19">
        <f t="shared" si="161"/>
        <v>0</v>
      </c>
      <c r="E368" s="19">
        <f t="shared" si="161"/>
        <v>0</v>
      </c>
      <c r="F368" s="19">
        <f t="shared" si="161"/>
        <v>0</v>
      </c>
      <c r="G368" s="19">
        <f>G369+G370</f>
        <v>4966870</v>
      </c>
      <c r="H368" s="19">
        <f>H369+H370</f>
        <v>0</v>
      </c>
      <c r="I368" s="5"/>
      <c r="J368" s="5"/>
      <c r="K368" s="5"/>
      <c r="L368" s="219"/>
    </row>
    <row r="369" spans="1:12" ht="42" customHeight="1" x14ac:dyDescent="0.25">
      <c r="A369" s="7"/>
      <c r="B369" s="31" t="s">
        <v>396</v>
      </c>
      <c r="C369" s="15"/>
      <c r="D369" s="12"/>
      <c r="E369" s="12"/>
      <c r="F369" s="12"/>
      <c r="G369" s="12">
        <v>4961750</v>
      </c>
      <c r="H369" s="12"/>
      <c r="I369" s="5"/>
      <c r="J369" s="5"/>
      <c r="K369" s="5"/>
      <c r="L369" s="219" t="s">
        <v>349</v>
      </c>
    </row>
    <row r="370" spans="1:12" ht="79.5" customHeight="1" x14ac:dyDescent="0.25">
      <c r="A370" s="7"/>
      <c r="B370" s="31" t="s">
        <v>396</v>
      </c>
      <c r="C370" s="15"/>
      <c r="D370" s="12"/>
      <c r="E370" s="12"/>
      <c r="F370" s="12"/>
      <c r="G370" s="12">
        <v>5120</v>
      </c>
      <c r="H370" s="12"/>
      <c r="I370" s="5"/>
      <c r="J370" s="5"/>
      <c r="K370" s="5"/>
      <c r="L370" s="76" t="s">
        <v>480</v>
      </c>
    </row>
    <row r="371" spans="1:12" ht="30" x14ac:dyDescent="0.25">
      <c r="A371" s="7"/>
      <c r="B371" s="30" t="s">
        <v>123</v>
      </c>
      <c r="C371" s="19">
        <f>C372+C373</f>
        <v>0</v>
      </c>
      <c r="D371" s="19">
        <f t="shared" ref="D371:H371" si="162">D372+D373</f>
        <v>0</v>
      </c>
      <c r="E371" s="19">
        <f t="shared" si="162"/>
        <v>0</v>
      </c>
      <c r="F371" s="19">
        <f t="shared" si="162"/>
        <v>0</v>
      </c>
      <c r="G371" s="19">
        <f t="shared" si="162"/>
        <v>18000</v>
      </c>
      <c r="H371" s="19">
        <f t="shared" si="162"/>
        <v>5000</v>
      </c>
      <c r="I371" s="19">
        <f t="shared" ref="I371:K371" si="163">I372</f>
        <v>0</v>
      </c>
      <c r="J371" s="19">
        <f t="shared" si="163"/>
        <v>0</v>
      </c>
      <c r="K371" s="19">
        <f t="shared" si="163"/>
        <v>0</v>
      </c>
      <c r="L371" s="219"/>
    </row>
    <row r="372" spans="1:12" ht="30" x14ac:dyDescent="0.25">
      <c r="A372" s="7"/>
      <c r="B372" s="31" t="s">
        <v>396</v>
      </c>
      <c r="C372" s="12"/>
      <c r="D372" s="12"/>
      <c r="E372" s="20"/>
      <c r="F372" s="12"/>
      <c r="G372" s="153">
        <v>5000</v>
      </c>
      <c r="H372" s="12">
        <v>5000</v>
      </c>
      <c r="I372" s="5"/>
      <c r="J372" s="5"/>
      <c r="K372" s="5"/>
      <c r="L372" s="219" t="s">
        <v>273</v>
      </c>
    </row>
    <row r="373" spans="1:12" ht="42" customHeight="1" x14ac:dyDescent="0.25">
      <c r="A373" s="7"/>
      <c r="B373" s="32"/>
      <c r="C373" s="12"/>
      <c r="D373" s="12"/>
      <c r="E373" s="20"/>
      <c r="F373" s="12"/>
      <c r="G373" s="153">
        <v>13000</v>
      </c>
      <c r="H373" s="12"/>
      <c r="I373" s="25"/>
      <c r="J373" s="25"/>
      <c r="K373" s="25"/>
      <c r="L373" s="196" t="s">
        <v>481</v>
      </c>
    </row>
    <row r="374" spans="1:12" ht="63.75" customHeight="1" x14ac:dyDescent="0.25">
      <c r="A374" s="7"/>
      <c r="B374" s="151" t="s">
        <v>257</v>
      </c>
      <c r="C374" s="19">
        <f>C375</f>
        <v>0</v>
      </c>
      <c r="D374" s="19">
        <f t="shared" ref="D374:H374" si="164">D375</f>
        <v>0</v>
      </c>
      <c r="E374" s="19">
        <f t="shared" si="164"/>
        <v>0</v>
      </c>
      <c r="F374" s="19">
        <f t="shared" si="164"/>
        <v>0</v>
      </c>
      <c r="G374" s="19">
        <f t="shared" si="164"/>
        <v>17000</v>
      </c>
      <c r="H374" s="19">
        <f t="shared" si="164"/>
        <v>17000</v>
      </c>
      <c r="I374" s="5"/>
      <c r="J374" s="5"/>
      <c r="K374" s="5"/>
      <c r="L374" s="219"/>
    </row>
    <row r="375" spans="1:12" ht="30" x14ac:dyDescent="0.25">
      <c r="A375" s="7"/>
      <c r="B375" s="31" t="s">
        <v>396</v>
      </c>
      <c r="C375" s="15"/>
      <c r="D375" s="12"/>
      <c r="E375" s="12"/>
      <c r="F375" s="12"/>
      <c r="G375" s="12">
        <v>17000</v>
      </c>
      <c r="H375" s="12">
        <v>17000</v>
      </c>
      <c r="I375" s="5"/>
      <c r="J375" s="5"/>
      <c r="K375" s="5"/>
      <c r="L375" s="219" t="s">
        <v>273</v>
      </c>
    </row>
    <row r="376" spans="1:12" ht="30" x14ac:dyDescent="0.25">
      <c r="A376" s="7"/>
      <c r="B376" s="151" t="s">
        <v>105</v>
      </c>
      <c r="C376" s="19">
        <f t="shared" ref="C376:F376" si="165">C377</f>
        <v>0</v>
      </c>
      <c r="D376" s="19">
        <f t="shared" si="165"/>
        <v>0</v>
      </c>
      <c r="E376" s="19">
        <f t="shared" si="165"/>
        <v>0</v>
      </c>
      <c r="F376" s="19">
        <f t="shared" si="165"/>
        <v>0</v>
      </c>
      <c r="G376" s="19">
        <f>G377</f>
        <v>82500</v>
      </c>
      <c r="H376" s="19">
        <f>H377</f>
        <v>82500</v>
      </c>
      <c r="I376" s="5"/>
      <c r="J376" s="5"/>
      <c r="K376" s="5"/>
      <c r="L376" s="76"/>
    </row>
    <row r="377" spans="1:12" ht="30" x14ac:dyDescent="0.25">
      <c r="A377" s="7"/>
      <c r="B377" s="31" t="s">
        <v>396</v>
      </c>
      <c r="C377" s="15"/>
      <c r="D377" s="12"/>
      <c r="E377" s="12"/>
      <c r="F377" s="12"/>
      <c r="G377" s="12">
        <v>82500</v>
      </c>
      <c r="H377" s="12">
        <v>82500</v>
      </c>
      <c r="I377" s="25"/>
      <c r="J377" s="25"/>
      <c r="K377" s="25"/>
      <c r="L377" s="219" t="s">
        <v>273</v>
      </c>
    </row>
    <row r="378" spans="1:12" ht="45" x14ac:dyDescent="0.25">
      <c r="A378" s="7"/>
      <c r="B378" s="151" t="s">
        <v>134</v>
      </c>
      <c r="C378" s="19">
        <f>C379</f>
        <v>0</v>
      </c>
      <c r="D378" s="19">
        <f t="shared" ref="D378:H378" si="166">D379</f>
        <v>0</v>
      </c>
      <c r="E378" s="19">
        <f t="shared" si="166"/>
        <v>0</v>
      </c>
      <c r="F378" s="19">
        <f t="shared" si="166"/>
        <v>0</v>
      </c>
      <c r="G378" s="19">
        <f t="shared" si="166"/>
        <v>0</v>
      </c>
      <c r="H378" s="19">
        <f t="shared" si="166"/>
        <v>1360423</v>
      </c>
      <c r="I378" s="25"/>
      <c r="J378" s="25"/>
      <c r="K378" s="25"/>
      <c r="L378" s="219"/>
    </row>
    <row r="379" spans="1:12" ht="29.25" customHeight="1" x14ac:dyDescent="0.25">
      <c r="A379" s="7"/>
      <c r="B379" s="31" t="s">
        <v>396</v>
      </c>
      <c r="C379" s="15"/>
      <c r="D379" s="12"/>
      <c r="E379" s="12"/>
      <c r="F379" s="12"/>
      <c r="G379" s="12"/>
      <c r="H379" s="12">
        <v>1360423</v>
      </c>
      <c r="I379" s="25"/>
      <c r="J379" s="25"/>
      <c r="K379" s="25"/>
      <c r="L379" s="219" t="s">
        <v>274</v>
      </c>
    </row>
    <row r="380" spans="1:12" ht="45" x14ac:dyDescent="0.25">
      <c r="A380" s="7"/>
      <c r="B380" s="197" t="s">
        <v>111</v>
      </c>
      <c r="C380" s="19">
        <f>C381</f>
        <v>0</v>
      </c>
      <c r="D380" s="19">
        <f t="shared" ref="D380:H380" si="167">D381</f>
        <v>0</v>
      </c>
      <c r="E380" s="19">
        <f t="shared" si="167"/>
        <v>0</v>
      </c>
      <c r="F380" s="19">
        <f t="shared" si="167"/>
        <v>0</v>
      </c>
      <c r="G380" s="19">
        <f t="shared" si="167"/>
        <v>20000</v>
      </c>
      <c r="H380" s="19">
        <f t="shared" si="167"/>
        <v>20000</v>
      </c>
      <c r="I380" s="5"/>
      <c r="J380" s="5"/>
      <c r="K380" s="5"/>
      <c r="L380" s="107"/>
    </row>
    <row r="381" spans="1:12" ht="32.25" customHeight="1" x14ac:dyDescent="0.25">
      <c r="A381" s="7"/>
      <c r="B381" s="31" t="s">
        <v>396</v>
      </c>
      <c r="C381" s="39"/>
      <c r="D381" s="12"/>
      <c r="E381" s="12"/>
      <c r="F381" s="12"/>
      <c r="G381" s="12">
        <v>20000</v>
      </c>
      <c r="H381" s="12">
        <v>20000</v>
      </c>
      <c r="I381" s="5"/>
      <c r="J381" s="5"/>
      <c r="K381" s="5"/>
      <c r="L381" s="219" t="s">
        <v>275</v>
      </c>
    </row>
    <row r="382" spans="1:12" ht="30" x14ac:dyDescent="0.25">
      <c r="A382" s="7"/>
      <c r="B382" s="197" t="s">
        <v>112</v>
      </c>
      <c r="C382" s="198">
        <f>C383</f>
        <v>0</v>
      </c>
      <c r="D382" s="198">
        <f t="shared" ref="D382:H382" si="168">D383</f>
        <v>0</v>
      </c>
      <c r="E382" s="198">
        <f t="shared" si="168"/>
        <v>0</v>
      </c>
      <c r="F382" s="198">
        <f t="shared" si="168"/>
        <v>0</v>
      </c>
      <c r="G382" s="198">
        <f t="shared" si="168"/>
        <v>368000</v>
      </c>
      <c r="H382" s="198">
        <f t="shared" si="168"/>
        <v>368000</v>
      </c>
      <c r="I382" s="5"/>
      <c r="J382" s="5"/>
      <c r="K382" s="5"/>
      <c r="L382" s="219"/>
    </row>
    <row r="383" spans="1:12" ht="92.25" customHeight="1" x14ac:dyDescent="0.25">
      <c r="A383" s="7"/>
      <c r="B383" s="31" t="s">
        <v>396</v>
      </c>
      <c r="C383" s="39"/>
      <c r="D383" s="12"/>
      <c r="E383" s="12"/>
      <c r="F383" s="12"/>
      <c r="G383" s="12">
        <f>300000+68000</f>
        <v>368000</v>
      </c>
      <c r="H383" s="12">
        <f>300000+68000</f>
        <v>368000</v>
      </c>
      <c r="I383" s="5"/>
      <c r="J383" s="5"/>
      <c r="K383" s="5"/>
      <c r="L383" s="219" t="s">
        <v>482</v>
      </c>
    </row>
    <row r="384" spans="1:12" ht="15.75" x14ac:dyDescent="0.25">
      <c r="A384" s="7"/>
      <c r="B384" s="151" t="s">
        <v>86</v>
      </c>
      <c r="C384" s="198">
        <f>SUM(C385:C400)</f>
        <v>0</v>
      </c>
      <c r="D384" s="198">
        <f t="shared" ref="D384:H384" si="169">SUM(D385:D400)</f>
        <v>0</v>
      </c>
      <c r="E384" s="198">
        <f t="shared" si="169"/>
        <v>0</v>
      </c>
      <c r="F384" s="198">
        <f t="shared" si="169"/>
        <v>0</v>
      </c>
      <c r="G384" s="198">
        <f t="shared" si="169"/>
        <v>19911582</v>
      </c>
      <c r="H384" s="198">
        <f t="shared" si="169"/>
        <v>35569222</v>
      </c>
      <c r="I384" s="198">
        <f t="shared" ref="I384:K384" si="170">SUM(I385:I398)</f>
        <v>0</v>
      </c>
      <c r="J384" s="198">
        <f t="shared" si="170"/>
        <v>0</v>
      </c>
      <c r="K384" s="198">
        <f t="shared" si="170"/>
        <v>0</v>
      </c>
      <c r="L384" s="219"/>
    </row>
    <row r="385" spans="1:12" ht="40.5" customHeight="1" x14ac:dyDescent="0.25">
      <c r="A385" s="7"/>
      <c r="B385" s="34" t="s">
        <v>248</v>
      </c>
      <c r="C385" s="39"/>
      <c r="D385" s="12"/>
      <c r="E385" s="12"/>
      <c r="F385" s="12"/>
      <c r="G385" s="12">
        <v>100000</v>
      </c>
      <c r="H385" s="12"/>
      <c r="I385" s="5"/>
      <c r="J385" s="5"/>
      <c r="K385" s="5"/>
      <c r="L385" s="129" t="s">
        <v>483</v>
      </c>
    </row>
    <row r="386" spans="1:12" ht="54.75" customHeight="1" x14ac:dyDescent="0.25">
      <c r="A386" s="7"/>
      <c r="B386" s="34" t="s">
        <v>248</v>
      </c>
      <c r="C386" s="39"/>
      <c r="D386" s="12"/>
      <c r="E386" s="12"/>
      <c r="F386" s="12"/>
      <c r="G386" s="12">
        <v>1000000</v>
      </c>
      <c r="H386" s="12"/>
      <c r="I386" s="5"/>
      <c r="J386" s="5"/>
      <c r="K386" s="5"/>
      <c r="L386" s="237" t="s">
        <v>489</v>
      </c>
    </row>
    <row r="387" spans="1:12" ht="30" x14ac:dyDescent="0.25">
      <c r="A387" s="7"/>
      <c r="B387" s="34" t="s">
        <v>248</v>
      </c>
      <c r="C387" s="39"/>
      <c r="D387" s="12"/>
      <c r="E387" s="12"/>
      <c r="F387" s="12"/>
      <c r="G387" s="12">
        <v>125000</v>
      </c>
      <c r="H387" s="12">
        <v>125000</v>
      </c>
      <c r="I387" s="5"/>
      <c r="J387" s="5"/>
      <c r="K387" s="5"/>
      <c r="L387" s="237" t="s">
        <v>488</v>
      </c>
    </row>
    <row r="388" spans="1:12" ht="30" x14ac:dyDescent="0.25">
      <c r="A388" s="7"/>
      <c r="B388" s="31" t="s">
        <v>69</v>
      </c>
      <c r="C388" s="39"/>
      <c r="D388" s="12"/>
      <c r="E388" s="12"/>
      <c r="F388" s="12"/>
      <c r="G388" s="12">
        <v>1600000</v>
      </c>
      <c r="H388" s="12">
        <v>1600000</v>
      </c>
      <c r="I388" s="5"/>
      <c r="J388" s="5"/>
      <c r="K388" s="5"/>
      <c r="L388" s="76" t="s">
        <v>276</v>
      </c>
    </row>
    <row r="389" spans="1:12" ht="27.75" customHeight="1" x14ac:dyDescent="0.25">
      <c r="A389" s="7"/>
      <c r="B389" s="31" t="s">
        <v>398</v>
      </c>
      <c r="C389" s="39"/>
      <c r="D389" s="12"/>
      <c r="E389" s="12"/>
      <c r="F389" s="12"/>
      <c r="G389" s="12">
        <v>150000</v>
      </c>
      <c r="H389" s="12">
        <v>150000</v>
      </c>
      <c r="I389" s="5"/>
      <c r="J389" s="5"/>
      <c r="K389" s="5"/>
      <c r="L389" s="76" t="s">
        <v>277</v>
      </c>
    </row>
    <row r="390" spans="1:12" ht="38.25" x14ac:dyDescent="0.25">
      <c r="A390" s="7"/>
      <c r="B390" s="31" t="s">
        <v>398</v>
      </c>
      <c r="C390" s="39"/>
      <c r="D390" s="12"/>
      <c r="E390" s="12"/>
      <c r="F390" s="12"/>
      <c r="G390" s="12">
        <v>90920</v>
      </c>
      <c r="H390" s="12">
        <v>90920</v>
      </c>
      <c r="I390" s="5"/>
      <c r="J390" s="5"/>
      <c r="K390" s="5"/>
      <c r="L390" s="76" t="s">
        <v>278</v>
      </c>
    </row>
    <row r="391" spans="1:12" ht="27" customHeight="1" x14ac:dyDescent="0.25">
      <c r="A391" s="7"/>
      <c r="B391" s="31" t="s">
        <v>398</v>
      </c>
      <c r="C391" s="39"/>
      <c r="D391" s="12"/>
      <c r="E391" s="12"/>
      <c r="F391" s="12"/>
      <c r="G391" s="12">
        <v>325000</v>
      </c>
      <c r="H391" s="12">
        <v>325000</v>
      </c>
      <c r="I391" s="5"/>
      <c r="J391" s="5"/>
      <c r="K391" s="5"/>
      <c r="L391" s="76" t="s">
        <v>279</v>
      </c>
    </row>
    <row r="392" spans="1:12" ht="45" x14ac:dyDescent="0.25">
      <c r="A392" s="7"/>
      <c r="B392" s="31" t="s">
        <v>269</v>
      </c>
      <c r="C392" s="39"/>
      <c r="D392" s="12"/>
      <c r="E392" s="12"/>
      <c r="F392" s="12"/>
      <c r="G392" s="12">
        <v>2101305</v>
      </c>
      <c r="H392" s="12">
        <v>2101305</v>
      </c>
      <c r="I392" s="5"/>
      <c r="J392" s="5"/>
      <c r="K392" s="5"/>
      <c r="L392" s="76" t="s">
        <v>270</v>
      </c>
    </row>
    <row r="393" spans="1:12" ht="30" x14ac:dyDescent="0.25">
      <c r="A393" s="7"/>
      <c r="B393" s="31" t="s">
        <v>271</v>
      </c>
      <c r="C393" s="39"/>
      <c r="D393" s="12"/>
      <c r="E393" s="12"/>
      <c r="F393" s="12"/>
      <c r="G393" s="12">
        <f>2319357+700000</f>
        <v>3019357</v>
      </c>
      <c r="H393" s="12">
        <f>2319357+700000</f>
        <v>3019357</v>
      </c>
      <c r="I393" s="5"/>
      <c r="J393" s="5"/>
      <c r="K393" s="5"/>
      <c r="L393" s="76" t="s">
        <v>272</v>
      </c>
    </row>
    <row r="394" spans="1:12" ht="27" customHeight="1" x14ac:dyDescent="0.25">
      <c r="A394" s="7"/>
      <c r="B394" s="31"/>
      <c r="C394" s="39"/>
      <c r="D394" s="12"/>
      <c r="E394" s="12"/>
      <c r="F394" s="12"/>
      <c r="G394" s="12"/>
      <c r="H394" s="12">
        <v>2983240</v>
      </c>
      <c r="I394" s="5"/>
      <c r="J394" s="5"/>
      <c r="K394" s="5"/>
      <c r="L394" s="76" t="s">
        <v>484</v>
      </c>
    </row>
    <row r="395" spans="1:12" ht="30" x14ac:dyDescent="0.25">
      <c r="A395" s="7"/>
      <c r="B395" s="31" t="s">
        <v>271</v>
      </c>
      <c r="C395" s="39"/>
      <c r="D395" s="12"/>
      <c r="E395" s="12"/>
      <c r="F395" s="12"/>
      <c r="G395" s="12"/>
      <c r="H395" s="12">
        <v>843400</v>
      </c>
      <c r="I395" s="5"/>
      <c r="J395" s="5"/>
      <c r="K395" s="5"/>
      <c r="L395" s="76" t="s">
        <v>485</v>
      </c>
    </row>
    <row r="396" spans="1:12" ht="39.75" customHeight="1" x14ac:dyDescent="0.25">
      <c r="A396" s="7"/>
      <c r="B396" s="31" t="s">
        <v>258</v>
      </c>
      <c r="C396" s="39"/>
      <c r="D396" s="12"/>
      <c r="E396" s="12"/>
      <c r="F396" s="12"/>
      <c r="G396" s="12">
        <v>100000</v>
      </c>
      <c r="H396" s="12"/>
      <c r="I396" s="5"/>
      <c r="J396" s="5"/>
      <c r="K396" s="5"/>
      <c r="L396" s="219" t="s">
        <v>280</v>
      </c>
    </row>
    <row r="397" spans="1:12" ht="25.5" x14ac:dyDescent="0.25">
      <c r="A397" s="7"/>
      <c r="B397" s="31" t="s">
        <v>398</v>
      </c>
      <c r="C397" s="39"/>
      <c r="D397" s="12"/>
      <c r="E397" s="12"/>
      <c r="F397" s="12"/>
      <c r="G397" s="12">
        <v>8300000</v>
      </c>
      <c r="H397" s="12">
        <v>8300000</v>
      </c>
      <c r="I397" s="5"/>
      <c r="J397" s="5"/>
      <c r="K397" s="5"/>
      <c r="L397" s="206" t="s">
        <v>376</v>
      </c>
    </row>
    <row r="398" spans="1:12" ht="27.75" customHeight="1" x14ac:dyDescent="0.25">
      <c r="A398" s="7"/>
      <c r="B398" s="31" t="s">
        <v>398</v>
      </c>
      <c r="C398" s="39"/>
      <c r="D398" s="12"/>
      <c r="E398" s="12"/>
      <c r="F398" s="12"/>
      <c r="G398" s="12">
        <v>3000000</v>
      </c>
      <c r="H398" s="12">
        <v>3000000</v>
      </c>
      <c r="I398" s="5"/>
      <c r="J398" s="5"/>
      <c r="K398" s="5"/>
      <c r="L398" s="219" t="s">
        <v>281</v>
      </c>
    </row>
    <row r="399" spans="1:12" ht="41.25" customHeight="1" x14ac:dyDescent="0.25">
      <c r="A399" s="7"/>
      <c r="B399" s="31"/>
      <c r="C399" s="39"/>
      <c r="D399" s="12"/>
      <c r="E399" s="12"/>
      <c r="F399" s="12"/>
      <c r="G399" s="12"/>
      <c r="H399" s="223">
        <v>2850000</v>
      </c>
      <c r="I399" s="218"/>
      <c r="J399" s="218"/>
      <c r="K399" s="218"/>
      <c r="L399" s="228" t="s">
        <v>354</v>
      </c>
    </row>
    <row r="400" spans="1:12" ht="27.75" customHeight="1" x14ac:dyDescent="0.25">
      <c r="A400" s="7"/>
      <c r="B400" s="31"/>
      <c r="C400" s="39"/>
      <c r="D400" s="12"/>
      <c r="E400" s="12"/>
      <c r="F400" s="12"/>
      <c r="G400" s="12"/>
      <c r="H400" s="12">
        <v>10181000</v>
      </c>
      <c r="I400" s="5"/>
      <c r="J400" s="5"/>
      <c r="K400" s="5"/>
      <c r="L400" s="206" t="s">
        <v>377</v>
      </c>
    </row>
    <row r="401" spans="1:12" ht="30" x14ac:dyDescent="0.25">
      <c r="A401" s="7"/>
      <c r="B401" s="151" t="s">
        <v>113</v>
      </c>
      <c r="C401" s="198">
        <f>C402</f>
        <v>0</v>
      </c>
      <c r="D401" s="198">
        <f t="shared" ref="D401:H401" si="171">D402</f>
        <v>0</v>
      </c>
      <c r="E401" s="198">
        <f t="shared" si="171"/>
        <v>0</v>
      </c>
      <c r="F401" s="198">
        <f t="shared" si="171"/>
        <v>0</v>
      </c>
      <c r="G401" s="198">
        <f t="shared" si="171"/>
        <v>300223</v>
      </c>
      <c r="H401" s="198">
        <f t="shared" si="171"/>
        <v>0</v>
      </c>
      <c r="I401" s="5"/>
      <c r="J401" s="5"/>
      <c r="K401" s="5"/>
      <c r="L401" s="5"/>
    </row>
    <row r="402" spans="1:12" ht="41.25" customHeight="1" x14ac:dyDescent="0.25">
      <c r="A402" s="7"/>
      <c r="B402" s="31" t="s">
        <v>398</v>
      </c>
      <c r="C402" s="39"/>
      <c r="D402" s="12"/>
      <c r="E402" s="12"/>
      <c r="F402" s="12"/>
      <c r="G402" s="12">
        <f>300000+223</f>
        <v>300223</v>
      </c>
      <c r="H402" s="12"/>
      <c r="I402" s="5"/>
      <c r="J402" s="5"/>
      <c r="K402" s="5"/>
      <c r="L402" s="76" t="s">
        <v>282</v>
      </c>
    </row>
    <row r="403" spans="1:12" ht="33" customHeight="1" x14ac:dyDescent="0.25">
      <c r="A403" s="7"/>
      <c r="B403" s="151" t="s">
        <v>259</v>
      </c>
      <c r="C403" s="198">
        <f>C404</f>
        <v>0</v>
      </c>
      <c r="D403" s="198">
        <f t="shared" ref="D403:H403" si="172">D404</f>
        <v>0</v>
      </c>
      <c r="E403" s="198">
        <f t="shared" si="172"/>
        <v>0</v>
      </c>
      <c r="F403" s="198">
        <f t="shared" si="172"/>
        <v>0</v>
      </c>
      <c r="G403" s="198">
        <f t="shared" si="172"/>
        <v>2000</v>
      </c>
      <c r="H403" s="198">
        <f t="shared" si="172"/>
        <v>2000</v>
      </c>
      <c r="I403" s="5"/>
      <c r="J403" s="5"/>
      <c r="K403" s="5"/>
      <c r="L403" s="5"/>
    </row>
    <row r="404" spans="1:12" ht="30" x14ac:dyDescent="0.25">
      <c r="A404" s="7"/>
      <c r="B404" s="31" t="s">
        <v>396</v>
      </c>
      <c r="C404" s="39"/>
      <c r="D404" s="12"/>
      <c r="E404" s="12"/>
      <c r="F404" s="12"/>
      <c r="G404" s="12">
        <v>2000</v>
      </c>
      <c r="H404" s="12">
        <v>2000</v>
      </c>
      <c r="I404" s="5"/>
      <c r="J404" s="5"/>
      <c r="K404" s="5"/>
      <c r="L404" s="219" t="s">
        <v>283</v>
      </c>
    </row>
    <row r="405" spans="1:12" ht="30" x14ac:dyDescent="0.25">
      <c r="A405" s="7"/>
      <c r="B405" s="151" t="s">
        <v>284</v>
      </c>
      <c r="C405" s="39"/>
      <c r="D405" s="12"/>
      <c r="E405" s="12"/>
      <c r="F405" s="12"/>
      <c r="G405" s="19">
        <f>G406</f>
        <v>843400</v>
      </c>
      <c r="H405" s="12"/>
      <c r="I405" s="5"/>
      <c r="J405" s="5"/>
      <c r="K405" s="5"/>
      <c r="L405" s="219"/>
    </row>
    <row r="406" spans="1:12" ht="30" x14ac:dyDescent="0.25">
      <c r="A406" s="7"/>
      <c r="B406" s="31" t="s">
        <v>271</v>
      </c>
      <c r="C406" s="39"/>
      <c r="D406" s="12"/>
      <c r="E406" s="12"/>
      <c r="F406" s="12"/>
      <c r="G406" s="12">
        <v>843400</v>
      </c>
      <c r="H406" s="12"/>
      <c r="I406" s="5"/>
      <c r="J406" s="5"/>
      <c r="K406" s="5"/>
      <c r="L406" s="219" t="s">
        <v>285</v>
      </c>
    </row>
    <row r="407" spans="1:12" ht="30" x14ac:dyDescent="0.25">
      <c r="A407" s="7"/>
      <c r="B407" s="151" t="s">
        <v>323</v>
      </c>
      <c r="C407" s="198">
        <f>C408+C409</f>
        <v>0</v>
      </c>
      <c r="D407" s="198">
        <f t="shared" ref="D407:H407" si="173">D408+D409</f>
        <v>0</v>
      </c>
      <c r="E407" s="198">
        <f t="shared" si="173"/>
        <v>0</v>
      </c>
      <c r="F407" s="198">
        <f t="shared" si="173"/>
        <v>0</v>
      </c>
      <c r="G407" s="198">
        <f t="shared" si="173"/>
        <v>3335110</v>
      </c>
      <c r="H407" s="198">
        <f t="shared" si="173"/>
        <v>351870</v>
      </c>
      <c r="I407" s="5"/>
      <c r="J407" s="5"/>
      <c r="K407" s="5"/>
      <c r="L407" s="219"/>
    </row>
    <row r="408" spans="1:12" ht="25.5" x14ac:dyDescent="0.25">
      <c r="A408" s="7"/>
      <c r="B408" s="31"/>
      <c r="C408" s="39"/>
      <c r="D408" s="12"/>
      <c r="E408" s="12"/>
      <c r="F408" s="12"/>
      <c r="G408" s="12">
        <v>2983240</v>
      </c>
      <c r="H408" s="12"/>
      <c r="I408" s="5"/>
      <c r="J408" s="5"/>
      <c r="K408" s="5"/>
      <c r="L408" s="219" t="s">
        <v>486</v>
      </c>
    </row>
    <row r="409" spans="1:12" ht="25.5" x14ac:dyDescent="0.25">
      <c r="A409" s="7"/>
      <c r="B409" s="31"/>
      <c r="C409" s="39"/>
      <c r="D409" s="12"/>
      <c r="E409" s="12"/>
      <c r="F409" s="12"/>
      <c r="G409" s="12">
        <v>351870</v>
      </c>
      <c r="H409" s="12">
        <v>351870</v>
      </c>
      <c r="I409" s="5"/>
      <c r="J409" s="5"/>
      <c r="K409" s="5"/>
      <c r="L409" s="219" t="s">
        <v>487</v>
      </c>
    </row>
    <row r="410" spans="1:12" ht="45" x14ac:dyDescent="0.25">
      <c r="A410" s="7"/>
      <c r="B410" s="151" t="s">
        <v>79</v>
      </c>
      <c r="C410" s="198">
        <f>C411</f>
        <v>0</v>
      </c>
      <c r="D410" s="198">
        <f t="shared" ref="D410:H410" si="174">D411</f>
        <v>0</v>
      </c>
      <c r="E410" s="198">
        <f t="shared" si="174"/>
        <v>0</v>
      </c>
      <c r="F410" s="198">
        <f t="shared" si="174"/>
        <v>0</v>
      </c>
      <c r="G410" s="198">
        <f t="shared" si="174"/>
        <v>172660</v>
      </c>
      <c r="H410" s="198">
        <f t="shared" si="174"/>
        <v>172660</v>
      </c>
      <c r="I410" s="5"/>
      <c r="J410" s="5"/>
      <c r="K410" s="5"/>
      <c r="L410" s="42"/>
    </row>
    <row r="411" spans="1:12" ht="105" x14ac:dyDescent="0.25">
      <c r="A411" s="7"/>
      <c r="B411" s="31" t="s">
        <v>260</v>
      </c>
      <c r="C411" s="39"/>
      <c r="D411" s="12"/>
      <c r="E411" s="12"/>
      <c r="F411" s="12"/>
      <c r="G411" s="12">
        <v>172660</v>
      </c>
      <c r="H411" s="12">
        <v>172660</v>
      </c>
      <c r="I411" s="5"/>
      <c r="J411" s="5"/>
      <c r="K411" s="5"/>
      <c r="L411" s="219" t="s">
        <v>286</v>
      </c>
    </row>
    <row r="412" spans="1:12" ht="18" customHeight="1" x14ac:dyDescent="0.3">
      <c r="A412" s="7"/>
      <c r="B412" s="199" t="s">
        <v>115</v>
      </c>
      <c r="C412" s="18">
        <f t="shared" ref="C412:H412" si="175">C367+C345+C359+C328+C316+C312+C294+C280+C261+C248+C244+C228+C213+C202+C198+C172+C159+C143+C139+C122+C116+C90+C42+C8</f>
        <v>1393727907</v>
      </c>
      <c r="D412" s="18">
        <f t="shared" si="175"/>
        <v>266480738</v>
      </c>
      <c r="E412" s="18">
        <f t="shared" si="175"/>
        <v>262903065</v>
      </c>
      <c r="F412" s="18">
        <f t="shared" si="175"/>
        <v>860666526</v>
      </c>
      <c r="G412" s="18">
        <f t="shared" si="175"/>
        <v>394528328</v>
      </c>
      <c r="H412" s="18">
        <f t="shared" si="175"/>
        <v>394528328</v>
      </c>
      <c r="I412" s="5"/>
      <c r="J412" s="5"/>
      <c r="K412" s="5"/>
      <c r="L412" s="46"/>
    </row>
    <row r="413" spans="1:12" ht="18" customHeight="1" x14ac:dyDescent="0.2">
      <c r="A413" s="200"/>
      <c r="B413" s="201"/>
      <c r="C413" s="202"/>
      <c r="D413" s="202"/>
      <c r="E413" s="203"/>
      <c r="F413" s="202"/>
      <c r="G413" s="202"/>
      <c r="H413" s="202"/>
      <c r="I413" s="202"/>
      <c r="J413" s="202"/>
      <c r="K413" s="202"/>
      <c r="L413" s="204"/>
    </row>
    <row r="415" spans="1:12" x14ac:dyDescent="0.2">
      <c r="F415" s="205"/>
    </row>
  </sheetData>
  <mergeCells count="14">
    <mergeCell ref="L323:L324"/>
    <mergeCell ref="A4:L4"/>
    <mergeCell ref="G6:H6"/>
    <mergeCell ref="L267:L269"/>
    <mergeCell ref="B297:B300"/>
    <mergeCell ref="L189:L190"/>
    <mergeCell ref="L192:L193"/>
    <mergeCell ref="A6:A7"/>
    <mergeCell ref="B6:B7"/>
    <mergeCell ref="F6:F7"/>
    <mergeCell ref="E6:E7"/>
    <mergeCell ref="D6:D7"/>
    <mergeCell ref="C6:C7"/>
    <mergeCell ref="L6:L7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71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Никитина Ирина Сергеевна</cp:lastModifiedBy>
  <cp:lastPrinted>2015-03-13T06:38:11Z</cp:lastPrinted>
  <dcterms:created xsi:type="dcterms:W3CDTF">2009-11-20T12:52:24Z</dcterms:created>
  <dcterms:modified xsi:type="dcterms:W3CDTF">2015-03-13T10:24:02Z</dcterms:modified>
</cp:coreProperties>
</file>