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732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<sst xmlns="http://schemas.openxmlformats.org/spreadsheetml/2006/main" count="217" uniqueCount="210">
  <si>
    <t>000 1 00 00000 00 0000 000</t>
  </si>
  <si>
    <t xml:space="preserve">182 1 01 00000 00 0000 000 </t>
  </si>
  <si>
    <t>Налоги на прибыль, доходы</t>
  </si>
  <si>
    <t xml:space="preserve">182 1 01 01000 00 0000 110 </t>
  </si>
  <si>
    <t>Налог на прибыль организаций</t>
  </si>
  <si>
    <t>182 1 01 01012 02 0000 110</t>
  </si>
  <si>
    <t>182 1 01 02000 01 0000 110</t>
  </si>
  <si>
    <t>Налог на доходы физических лиц</t>
  </si>
  <si>
    <t xml:space="preserve">182 1 05 00000 00 0000 000 </t>
  </si>
  <si>
    <t>Налоги на совокупный доход</t>
  </si>
  <si>
    <t>182 1 06 00000 00 0000 000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</si>
  <si>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</si>
  <si>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</si>
  <si>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</si>
  <si>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</si>
  <si>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</si>
  <si>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Налог на игорный бизнес</t>
  </si>
  <si>
    <t>182 1 07 00000 00 0000 000</t>
  </si>
  <si>
    <t>Налоги, сборы и регулярные платежи за пользование природными ресурсами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</si>
  <si>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</si>
  <si>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</si>
  <si>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</si>
  <si>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</si>
  <si>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</si>
  <si>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</si>
  <si>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</si>
  <si>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</si>
  <si>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</si>
  <si>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</si>
  <si>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000 1 13 00000 00 0000 000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</si>
  <si>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</si>
  <si>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</si>
  <si>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</si>
  <si>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000 1 08 00000 00 0000 000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</si>
  <si>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</si>
  <si>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</si>
  <si>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</si>
  <si>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</si>
  <si>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 бюджетов субъектов Российской Федерации</t>
  </si>
  <si>
    <t>000 1 17 05020 02 0000 180</t>
  </si>
  <si>
    <t>000 2 00 00000 00 0000 000</t>
  </si>
  <si>
    <t>Код бюджетной классификации РФ</t>
  </si>
  <si>
    <t>911 1 11 01020 02 0000 120</t>
  </si>
  <si>
    <t>906 1 11 03020 02 0000 120</t>
  </si>
  <si>
    <t>911 1 11 05032 02 0000 120</t>
  </si>
  <si>
    <t>911 1 11 07012 02 0000 120</t>
  </si>
  <si>
    <t>Наименование доходов</t>
  </si>
  <si>
    <t>Сбор за пользование объектами животного мира</t>
  </si>
  <si>
    <t>Государственная пошлина за государственную регистрацию, а также за совершение прочих юридически значимых действий</t>
  </si>
  <si>
    <t>182 1 07 04010 01 0000 110</t>
  </si>
  <si>
    <t>000 1 08 07000 01 0000 110</t>
  </si>
  <si>
    <t>Налог на прибыль организаций, зачисляемый в бюджеты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</si>
  <si>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</si>
  <si>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</si>
  <si>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</si>
  <si>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</si>
  <si>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000 1 16 90020 02 0000 140</t>
  </si>
  <si>
    <t>182 1 06 05000 02 0000 110</t>
  </si>
  <si>
    <t>Безвозмездные поступления от других бюджетов бюджетной системы Российской Федерации</t>
  </si>
  <si>
    <t>182 1 05 01000 00 0000 110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</si>
  <si>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</si>
  <si>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 xml:space="preserve">922 1 13 02021 02 0000 130  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</si>
  <si>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</si>
  <si>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936 1 12 04000 00 0000 120</t>
  </si>
  <si>
    <t>906 2 02 02006 02 0000 151</t>
  </si>
  <si>
    <t>906 2 02 04005 02 0000 151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</si>
  <si>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</si>
  <si>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Доходы от предпринимательской и иной приносящей доход деятельности </t>
  </si>
  <si>
    <t>Плата за использование лесов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</si>
  <si>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</si>
  <si>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Дотации бюджетам субъектов Российской Федерации и муниципальных образований</t>
  </si>
  <si>
    <t>Дотации бюджетам субъектов Российской Федерации на выравнивание бюджетной обеспеченности</t>
  </si>
  <si>
    <t>906 2 02 01001 02 0000 151</t>
  </si>
  <si>
    <t>Субсидии бюджетам субъектов Российской Федерации и муниципальных образований (межбюджетные субсидии)</t>
  </si>
  <si>
    <t>000 2 02 01000 00 0000 151</t>
  </si>
  <si>
    <t>000 2 02 02000 00 0000 151</t>
  </si>
  <si>
    <t>Субсидии бюджетам субъектов Российской Федерации на выплату ежемесячного пособия на ребенка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</si>
  <si>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</si>
  <si>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906 2 02 02004 00 0000 151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</si>
  <si>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</si>
  <si>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</si>
  <si>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Субсидии бюджетам субъектов Российской Федерации на внедрение инновационных образовательных программ</t>
  </si>
  <si>
    <t>906 2 02 02022 02 0000 151</t>
  </si>
  <si>
    <t>Субсидии бюджетам субъектов Российской Федерации на ежемесячное денежное вознаграждение за классное руководство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</si>
  <si>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</si>
  <si>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поощрение лучших учителей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</si>
  <si>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</si>
  <si>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</si>
  <si>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</si>
  <si>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</si>
  <si>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государственную регистрацию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</si>
  <si>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</si>
  <si>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</si>
  <si>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Субвенции бюджетам субъектов Российской Федерации на организацию, регулирование и охрану водных биологических ресурсов</t>
  </si>
  <si>
    <t>906 2 02 03007 02 0000 151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</si>
  <si>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</si>
  <si>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</si>
  <si>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</si>
  <si>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</si>
  <si>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906 2 02 03015 02 0000 151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</si>
  <si>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</si>
  <si>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</si>
  <si>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</si>
  <si>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</si>
  <si>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Субвенции бюджетам субъектов Российской Федерации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</si>
  <si>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 xml:space="preserve"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 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</si>
  <si>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охраны, использования объектов животного мира и среды их обитания</t>
  </si>
  <si>
    <t>Иные межбюджетные трансферты</t>
  </si>
  <si>
    <t>000 2 02 04000 00 0000 151</t>
  </si>
  <si>
    <t>906 2 02 04003 02 0000 151</t>
  </si>
  <si>
    <t>000 3 00 00000 00 0000 000</t>
  </si>
  <si>
    <t>906 2 02 03001 02 0000 151</t>
  </si>
  <si>
    <t>Государственная пошлина</t>
  </si>
  <si>
    <t>000 1 03 00000 00 0000 000</t>
  </si>
  <si>
    <t>000 1 03 02000 01 0000 110</t>
  </si>
  <si>
    <t>Налог, взимаемый в связи с применением упрощенной системы налогообложения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</si>
  <si>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</si>
  <si>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</si>
  <si>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Средства федерального бюджета, передаваемые бюджетам субъектов Российской Федерации на денежное довольствие и социальные выплаты сотрудникам, и заработную плату работников территориальных подразделений Государственной противопожарной службы, содержащихся за счет средств субъектов Российской Федерации, за исключением подразделений, созданных в субъектах Российской Федерации в соответствии со статьей 5 Федерального закона от 21 декабря 1994 года № 69-ФЗ "О пожарной безопасности"</t>
  </si>
  <si>
    <t>Субсидии бюджетам субъектов Российской Федерации на оздоровление детей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</si>
  <si>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</si>
  <si>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</si>
  <si>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 xml:space="preserve"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</si>
  <si>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 и ежемесячного пособия на ребенка военнослужащего, проходящего военную службу по призыву</t>
  </si>
  <si>
    <t xml:space="preserve">Субсидии бюджетам субъектов Российской Федерации на реализацию мер социальной поддержки отдельных категорий граждан </t>
  </si>
  <si>
    <t>Платежи при пользовании недрами</t>
  </si>
  <si>
    <t>000 1 13 03020 02 0000 130</t>
  </si>
  <si>
    <t>938 2 02 02021 02 0000 151</t>
  </si>
  <si>
    <t>940 2 02 03005 02 0000 151</t>
  </si>
  <si>
    <t>940 2 02 03006 02 0000 151</t>
  </si>
  <si>
    <t>936 2 02 03018 02 0000 151</t>
  </si>
  <si>
    <t>938 2 02 03019 02 0000 151</t>
  </si>
  <si>
    <t>927 2 02 02041 02 0000 151</t>
  </si>
  <si>
    <t>927 2 02 02051 02 0000 151</t>
  </si>
  <si>
    <t>927 2 02 02044 02 0000 151</t>
  </si>
  <si>
    <t>Субсидии бюджетам субъектов Российской Федерации на обеспечение автомобильными дорогами новых микрорайонов</t>
  </si>
  <si>
    <t>924 2 02 03030 02 0000 151</t>
  </si>
  <si>
    <t>908 2 03 10001 02 0001 180</t>
  </si>
  <si>
    <t xml:space="preserve">924 2 03 10001 02 0002 180   </t>
  </si>
  <si>
    <t>941 2 02 04006 02 0000 151</t>
  </si>
  <si>
    <t>909 2 02 02005 02 0000 151</t>
  </si>
  <si>
    <t>901 2 02 02024 02 0000 151</t>
  </si>
  <si>
    <t>903 2 02 02037 02 0000 151</t>
  </si>
  <si>
    <t>903 2 02 02067 02 0000 151</t>
  </si>
  <si>
    <t>902 2 02 02068 02 0000 151</t>
  </si>
  <si>
    <t>901 2 02 02999 02 0000 151</t>
  </si>
  <si>
    <t>909 2 02 03004 02 0000 151</t>
  </si>
  <si>
    <t>909 2 02 03010 02 0000 151</t>
  </si>
  <si>
    <t>909 2 02 03011 02 0000 151</t>
  </si>
  <si>
    <t>909 2 02 03012 02 0000 151</t>
  </si>
  <si>
    <t>903 2 02 03020 02 0000 151</t>
  </si>
  <si>
    <t>909 2 02 03053 02 0000 151</t>
  </si>
  <si>
    <t>912 2 02 03999 02 0000 151</t>
  </si>
  <si>
    <t>920 2 02 03003 02 0000 151</t>
  </si>
  <si>
    <t>Итого доходов</t>
  </si>
  <si>
    <t xml:space="preserve">АПК </t>
  </si>
  <si>
    <t>власть</t>
  </si>
  <si>
    <t>Запруднова</t>
  </si>
  <si>
    <t>Соцсфера</t>
  </si>
  <si>
    <t>ИТОГО</t>
  </si>
  <si>
    <t>мест</t>
  </si>
  <si>
    <t>дороги</t>
  </si>
  <si>
    <t>омбо</t>
  </si>
  <si>
    <t>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</si>
  <si>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</si>
  <si>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</si>
  <si>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</si>
  <si>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</si>
  <si>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911 1 11 05022 02 0000 120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</si>
  <si>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 субъектов Российской Федерации (за исключением земельных участков автономных учреждений субъектов Российской Федерации)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</si>
  <si>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</si>
  <si>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</si>
  <si>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</si>
  <si>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</si>
  <si>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000 114 06012 04 0000 430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</si>
  <si>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</si>
  <si>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000 114 06022 02 0000 430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</si>
  <si>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</si>
  <si>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934 2 02 03025 02 0000 151</t>
  </si>
  <si>
    <t>940 2 02 03031 02 0000 151</t>
  </si>
  <si>
    <t>940 2 02 03032 02 0000 151</t>
  </si>
  <si>
    <t>920 2 02 04001 02 0000 151</t>
  </si>
  <si>
    <t>920 2 02 04002 02 0000 151</t>
  </si>
  <si>
    <t>Субвенции бюджетам субъектов Российской Федерации на осуществление передаваемых полномочий Российской Федерации в области охраны здоровья граждан</t>
  </si>
  <si>
    <t>Прочие субвенции бюджетам субъектов Российской Федерации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</si>
  <si>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</si>
  <si>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909 2 02 02001 02 0000 151</t>
  </si>
  <si>
    <t>Прочие субсидии бюджетам субъектов Российской Федерации</t>
  </si>
  <si>
    <t>Налоговые и неналоговые доходы</t>
  </si>
  <si>
    <t>Приложение 1</t>
  </si>
  <si>
    <t>Межбюджетные трансферты, передаваемые бюджетам субъектов  Российской Федерации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</si>
  <si>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000 1 11 07000 00 0000 120</t>
  </si>
  <si>
    <t>Платежи от государственных и муниципальных унитарных предприятий</t>
  </si>
  <si>
    <t>000 2 02 00000 00 0000 000</t>
  </si>
  <si>
    <t>000 2 03 10001 00 0000 180</t>
  </si>
  <si>
    <t xml:space="preserve">Безвозмездные  поступления от государственной корпорации Фонд  содействия  реформированию жилищно-коммунального хозяйства
</t>
  </si>
  <si>
    <t>924 2 02 02077 02 0000 151</t>
  </si>
  <si>
    <t>924 2 02 02051 02 0000 151</t>
  </si>
  <si>
    <t>2009 год  (тыс.руб.)</t>
  </si>
  <si>
    <t>2010 год (тыс.руб.)</t>
  </si>
  <si>
    <t>2011 год     (тыс.руб.)</t>
  </si>
  <si>
    <t xml:space="preserve">Субсидии бюджетам субъектов Российской  Федерации на бюджетные инвестиции  в  объекты  капитального                            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
</t>
  </si>
  <si>
    <t>901 2 02 03054 02 0000 151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</si>
  <si>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</si>
  <si>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поправки</t>
  </si>
  <si>
    <t>к Закону Ярославской области</t>
  </si>
  <si>
    <t>Заключительные поправки</t>
  </si>
  <si>
    <t xml:space="preserve"> Прогнозируемые доходы областного бюджета на 2009 год и на плановый период 2010 и 2011 годов                                                     в соответствии с классификацией доходов бюджетов Российской Федерации</t>
  </si>
  <si>
    <t>938 1 12 02000 01 0000 120</t>
  </si>
  <si>
    <t>от 08.12.2008 № 59-з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</si>
</sst>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3" fontId="3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0" fontId="2" fillId="0" borderId="1" xfId="18" applyNumberFormat="1" applyFont="1" applyFill="1" applyBorder="1" applyAlignment="1" applyProtection="1">
      <alignment horizontal="left" vertical="top" wrapText="1"/>
      <protection hidden="1"/>
    </xf>
    <xf numFmtId="3" fontId="1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18" applyNumberFormat="1" applyFont="1" applyFill="1" applyBorder="1" applyAlignment="1" applyProtection="1">
      <alignment horizontal="right" wrapText="1"/>
      <protection hidden="1"/>
    </xf>
    <xf numFmtId="3" fontId="2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27.875" style="6" customWidth="1"/>
    <col min="2" max="2" width="65.00390625" style="6" customWidth="1"/>
    <col min="3" max="3" width="12.25390625" style="12" hidden="1" customWidth="1"/>
    <col min="4" max="4" width="11.75390625" style="12" hidden="1" customWidth="1"/>
    <col min="5" max="5" width="11.25390625" style="12" hidden="1" customWidth="1"/>
    <col min="6" max="6" width="11.375" style="12" hidden="1" customWidth="1"/>
    <col min="7" max="7" width="12.25390625" style="12" customWidth="1"/>
    <col min="8" max="8" width="12.00390625" style="12" customWidth="1"/>
    <col min="9" max="10" width="12.00390625" style="12" hidden="1" customWidth="1"/>
    <col min="11" max="11" width="12.75390625" style="12" customWidth="1"/>
    <col min="12" max="13" width="12.75390625" style="12" hidden="1" customWidth="1"/>
    <col min="14" max="16384" width="9.125" style="6" customWidth="1"/>
  </cols>
  <sheetData>
    <row r="1" spans="1:13" ht="15.75">
      <c r="A1" s="33" t="s">
        <v>189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7"/>
      <c r="M1" s="27"/>
    </row>
    <row r="2" spans="1:13" ht="15.75">
      <c r="A2" s="33" t="s">
        <v>205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7"/>
      <c r="M2" s="27"/>
    </row>
    <row r="3" spans="1:13" ht="15.75">
      <c r="A3" s="33" t="s">
        <v>209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7"/>
      <c r="M3" s="27"/>
    </row>
    <row r="4" spans="1:8" ht="15.75">
      <c r="A4" s="1"/>
      <c r="H4" s="29"/>
    </row>
    <row r="5" spans="1:8" ht="15.75">
      <c r="A5" s="2"/>
      <c r="H5" s="29"/>
    </row>
    <row r="6" spans="1:13" ht="63" customHeight="1">
      <c r="A6" s="34" t="s">
        <v>207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"/>
      <c r="M6" s="3"/>
    </row>
    <row r="7" ht="18.75">
      <c r="A7" s="3"/>
    </row>
    <row r="8" spans="1:13" ht="47.25">
      <c r="A8" s="22" t="s">
        <v>41</v>
      </c>
      <c r="B8" s="22" t="s">
        <v>46</v>
      </c>
      <c r="C8" s="14" t="s">
        <v>198</v>
      </c>
      <c r="D8" s="14" t="s">
        <v>204</v>
      </c>
      <c r="E8" s="14" t="s">
        <v>198</v>
      </c>
      <c r="F8" s="14" t="s">
        <v>206</v>
      </c>
      <c r="G8" s="14" t="s">
        <v>198</v>
      </c>
      <c r="H8" s="14" t="s">
        <v>199</v>
      </c>
      <c r="I8" s="14" t="s">
        <v>204</v>
      </c>
      <c r="J8" s="14" t="s">
        <v>199</v>
      </c>
      <c r="K8" s="14" t="s">
        <v>200</v>
      </c>
      <c r="L8" s="14" t="s">
        <v>204</v>
      </c>
      <c r="M8" s="14" t="s">
        <v>200</v>
      </c>
    </row>
    <row r="9" spans="1:13" ht="15.75">
      <c r="A9" s="4" t="s">
        <v>0</v>
      </c>
      <c r="B9" s="4" t="s">
        <v>188</v>
      </c>
      <c r="C9" s="5">
        <f>C10+C14+C16+C18+C22+C24+C26+C35+C47+C49+C39+C42</f>
        <v>27023871</v>
      </c>
      <c r="D9" s="5">
        <f>D10+D14+D16+D18+D22+D24+D26+D35+D47+D49+D39+D42</f>
        <v>-919005</v>
      </c>
      <c r="E9" s="5">
        <f>C9+D9</f>
        <v>26104866</v>
      </c>
      <c r="F9" s="5">
        <f>F10+F14+F16+F18+F22+F24+F26+F35+F47+F49+F39+F42</f>
        <v>60000</v>
      </c>
      <c r="G9" s="5">
        <f>E9+F9</f>
        <v>26164866</v>
      </c>
      <c r="H9" s="5">
        <f>H10+H14+H16+H18+H22+H24+H26+H35+H47+H49+H39+H42</f>
        <v>32619268</v>
      </c>
      <c r="I9" s="5">
        <f>I10+I14+I16+I18+I22+I24+I26+I35+I47+I49+I39+I42</f>
        <v>0</v>
      </c>
      <c r="J9" s="5">
        <f>H9+I9</f>
        <v>32619268</v>
      </c>
      <c r="K9" s="5">
        <f>K10+K14+K16+K18+K22+K24++K26+K35+K47+K49+K39+K42</f>
        <v>36701729</v>
      </c>
      <c r="L9" s="5">
        <f>L10+L14+L16+L18+L22+L24++L26+L35+L47+L49+L39+L42</f>
        <v>0</v>
      </c>
      <c r="M9" s="5">
        <f>K9+L9</f>
        <v>36701729</v>
      </c>
    </row>
    <row r="10" spans="1:13" ht="15.75">
      <c r="A10" s="4" t="s">
        <v>1</v>
      </c>
      <c r="B10" s="4" t="s">
        <v>2</v>
      </c>
      <c r="C10" s="5">
        <f>C11+C13</f>
        <v>17136068</v>
      </c>
      <c r="D10" s="5">
        <f>D11+D13</f>
        <v>-1272000</v>
      </c>
      <c r="E10" s="5">
        <f aca="true" t="shared" si="0" ref="E10:G73">C10+D10</f>
        <v>15864068</v>
      </c>
      <c r="F10" s="5">
        <f>F11+F13</f>
        <v>0</v>
      </c>
      <c r="G10" s="5">
        <f t="shared" si="0"/>
        <v>15864068</v>
      </c>
      <c r="H10" s="5">
        <f>H11+H13</f>
        <v>21996451</v>
      </c>
      <c r="I10" s="5">
        <f>I11+I13</f>
        <v>0</v>
      </c>
      <c r="J10" s="5">
        <f aca="true" t="shared" si="1" ref="J10:J73">H10+I10</f>
        <v>21996451</v>
      </c>
      <c r="K10" s="5">
        <f>K11+K13</f>
        <v>24862534</v>
      </c>
      <c r="L10" s="5">
        <f>L11+L13</f>
        <v>0</v>
      </c>
      <c r="M10" s="5">
        <f aca="true" t="shared" si="2" ref="M10:M73">K10+L10</f>
        <v>24862534</v>
      </c>
    </row>
    <row r="11" spans="1:13" ht="15.75">
      <c r="A11" s="30" t="s">
        <v>3</v>
      </c>
      <c r="B11" s="30" t="s">
        <v>4</v>
      </c>
      <c r="C11" s="16">
        <f>C12</f>
        <v>9132000</v>
      </c>
      <c r="D11" s="16">
        <f>D12</f>
        <v>-1272000</v>
      </c>
      <c r="E11" s="16">
        <f t="shared" si="0"/>
        <v>7860000</v>
      </c>
      <c r="F11" s="16">
        <f>F12</f>
        <v>0</v>
      </c>
      <c r="G11" s="16">
        <f t="shared" si="0"/>
        <v>7860000</v>
      </c>
      <c r="H11" s="16">
        <f>H12</f>
        <v>12450000</v>
      </c>
      <c r="I11" s="16"/>
      <c r="J11" s="16">
        <f t="shared" si="1"/>
        <v>12450000</v>
      </c>
      <c r="K11" s="16">
        <f>K12</f>
        <v>13655000</v>
      </c>
      <c r="L11" s="16"/>
      <c r="M11" s="16">
        <f t="shared" si="2"/>
        <v>13655000</v>
      </c>
    </row>
    <row r="12" spans="1:13" ht="31.5">
      <c r="A12" s="11" t="s">
        <v>5</v>
      </c>
      <c r="B12" s="11" t="s">
        <v>51</v>
      </c>
      <c r="C12" s="17">
        <v>9132000</v>
      </c>
      <c r="D12" s="17">
        <v>-1272000</v>
      </c>
      <c r="E12" s="17">
        <f t="shared" si="0"/>
        <v>7860000</v>
      </c>
      <c r="F12" s="17"/>
      <c r="G12" s="17">
        <f t="shared" si="0"/>
        <v>7860000</v>
      </c>
      <c r="H12" s="17">
        <v>12450000</v>
      </c>
      <c r="I12" s="17"/>
      <c r="J12" s="17">
        <f t="shared" si="1"/>
        <v>12450000</v>
      </c>
      <c r="K12" s="17">
        <v>13655000</v>
      </c>
      <c r="L12" s="17"/>
      <c r="M12" s="17">
        <f t="shared" si="2"/>
        <v>13655000</v>
      </c>
    </row>
    <row r="13" spans="1:13" s="9" customFormat="1" ht="15.75">
      <c r="A13" s="30" t="s">
        <v>6</v>
      </c>
      <c r="B13" s="30" t="s">
        <v>7</v>
      </c>
      <c r="C13" s="16">
        <v>8004068</v>
      </c>
      <c r="D13" s="16"/>
      <c r="E13" s="16">
        <f t="shared" si="0"/>
        <v>8004068</v>
      </c>
      <c r="F13" s="16"/>
      <c r="G13" s="16">
        <f t="shared" si="0"/>
        <v>8004068</v>
      </c>
      <c r="H13" s="16">
        <v>9546451</v>
      </c>
      <c r="I13" s="16"/>
      <c r="J13" s="16">
        <f t="shared" si="1"/>
        <v>9546451</v>
      </c>
      <c r="K13" s="16">
        <v>11207534</v>
      </c>
      <c r="L13" s="16"/>
      <c r="M13" s="16">
        <f t="shared" si="2"/>
        <v>11207534</v>
      </c>
    </row>
    <row r="14" spans="1:13" ht="31.5">
      <c r="A14" s="4" t="s">
        <v>113</v>
      </c>
      <c r="B14" s="4" t="s">
        <v>52</v>
      </c>
      <c r="C14" s="5">
        <f>C15</f>
        <v>3722800</v>
      </c>
      <c r="D14" s="5">
        <f>D15</f>
        <v>0</v>
      </c>
      <c r="E14" s="5">
        <f t="shared" si="0"/>
        <v>3722800</v>
      </c>
      <c r="F14" s="5">
        <f>F15</f>
        <v>0</v>
      </c>
      <c r="G14" s="5">
        <f t="shared" si="0"/>
        <v>3722800</v>
      </c>
      <c r="H14" s="5">
        <f>H15</f>
        <v>4079000</v>
      </c>
      <c r="I14" s="5">
        <f>I15</f>
        <v>0</v>
      </c>
      <c r="J14" s="5">
        <f t="shared" si="1"/>
        <v>4079000</v>
      </c>
      <c r="K14" s="5">
        <f>K15</f>
        <v>4595400</v>
      </c>
      <c r="L14" s="5">
        <f>L15</f>
        <v>0</v>
      </c>
      <c r="M14" s="5">
        <f t="shared" si="2"/>
        <v>4595400</v>
      </c>
    </row>
    <row r="15" spans="1:13" s="9" customFormat="1" ht="31.5">
      <c r="A15" s="30" t="s">
        <v>114</v>
      </c>
      <c r="B15" s="30" t="s">
        <v>53</v>
      </c>
      <c r="C15" s="16">
        <v>3722800</v>
      </c>
      <c r="D15" s="16"/>
      <c r="E15" s="16">
        <f t="shared" si="0"/>
        <v>3722800</v>
      </c>
      <c r="F15" s="16"/>
      <c r="G15" s="16">
        <f t="shared" si="0"/>
        <v>3722800</v>
      </c>
      <c r="H15" s="16">
        <v>4079000</v>
      </c>
      <c r="I15" s="16"/>
      <c r="J15" s="16">
        <f t="shared" si="1"/>
        <v>4079000</v>
      </c>
      <c r="K15" s="16">
        <v>4595400</v>
      </c>
      <c r="L15" s="16"/>
      <c r="M15" s="16">
        <f t="shared" si="2"/>
        <v>4595400</v>
      </c>
    </row>
    <row r="16" spans="1:13" ht="15.75">
      <c r="A16" s="4" t="s">
        <v>8</v>
      </c>
      <c r="B16" s="4" t="s">
        <v>9</v>
      </c>
      <c r="C16" s="5">
        <f>C17</f>
        <v>1112400</v>
      </c>
      <c r="D16" s="5">
        <f>D17</f>
        <v>100000</v>
      </c>
      <c r="E16" s="5">
        <f t="shared" si="0"/>
        <v>1212400</v>
      </c>
      <c r="F16" s="5">
        <f>F17</f>
        <v>40000</v>
      </c>
      <c r="G16" s="5">
        <f t="shared" si="0"/>
        <v>1252400</v>
      </c>
      <c r="H16" s="5">
        <f>H17</f>
        <v>1252560</v>
      </c>
      <c r="I16" s="5">
        <f>I17</f>
        <v>0</v>
      </c>
      <c r="J16" s="5">
        <f t="shared" si="1"/>
        <v>1252560</v>
      </c>
      <c r="K16" s="5">
        <f>K17</f>
        <v>1411640</v>
      </c>
      <c r="L16" s="5">
        <f>L17</f>
        <v>0</v>
      </c>
      <c r="M16" s="5">
        <f t="shared" si="2"/>
        <v>1411640</v>
      </c>
    </row>
    <row r="17" spans="1:13" s="9" customFormat="1" ht="31.5">
      <c r="A17" s="30" t="s">
        <v>59</v>
      </c>
      <c r="B17" s="30" t="s">
        <v>115</v>
      </c>
      <c r="C17" s="8">
        <v>1112400</v>
      </c>
      <c r="D17" s="8">
        <v>100000</v>
      </c>
      <c r="E17" s="8">
        <f t="shared" si="0"/>
        <v>1212400</v>
      </c>
      <c r="F17" s="8">
        <v>40000</v>
      </c>
      <c r="G17" s="8">
        <f t="shared" si="0"/>
        <v>1252400</v>
      </c>
      <c r="H17" s="8">
        <v>1252560</v>
      </c>
      <c r="I17" s="8"/>
      <c r="J17" s="8">
        <f t="shared" si="1"/>
        <v>1252560</v>
      </c>
      <c r="K17" s="8">
        <v>1411640</v>
      </c>
      <c r="L17" s="8"/>
      <c r="M17" s="8">
        <f t="shared" si="2"/>
        <v>1411640</v>
      </c>
    </row>
    <row r="18" spans="1:13" ht="15.75">
      <c r="A18" s="4" t="s">
        <v>10</v>
      </c>
      <c r="B18" s="4" t="s">
        <v>11</v>
      </c>
      <c r="C18" s="5">
        <f>C19+C20+C21</f>
        <v>4128100</v>
      </c>
      <c r="D18" s="5">
        <f>D19+D20+D21</f>
        <v>0</v>
      </c>
      <c r="E18" s="5">
        <f t="shared" si="0"/>
        <v>4128100</v>
      </c>
      <c r="F18" s="5">
        <f>F19+F20+F21</f>
        <v>20000</v>
      </c>
      <c r="G18" s="5">
        <f t="shared" si="0"/>
        <v>4148100</v>
      </c>
      <c r="H18" s="5">
        <f>H19+H20+H21</f>
        <v>4615400</v>
      </c>
      <c r="I18" s="5">
        <f>I19+I20+I21</f>
        <v>0</v>
      </c>
      <c r="J18" s="5">
        <f t="shared" si="1"/>
        <v>4615400</v>
      </c>
      <c r="K18" s="5">
        <f>K19+K20+K21</f>
        <v>5137600</v>
      </c>
      <c r="L18" s="5">
        <f>L19+L20+L21</f>
        <v>0</v>
      </c>
      <c r="M18" s="5">
        <f t="shared" si="2"/>
        <v>5137600</v>
      </c>
    </row>
    <row r="19" spans="1:13" s="9" customFormat="1" ht="18.75" customHeight="1">
      <c r="A19" s="30" t="s">
        <v>12</v>
      </c>
      <c r="B19" s="30" t="s">
        <v>13</v>
      </c>
      <c r="C19" s="16">
        <v>3496100</v>
      </c>
      <c r="D19" s="16"/>
      <c r="E19" s="16">
        <f t="shared" si="0"/>
        <v>3496100</v>
      </c>
      <c r="F19" s="16"/>
      <c r="G19" s="16">
        <f t="shared" si="0"/>
        <v>3496100</v>
      </c>
      <c r="H19" s="16">
        <v>4080400</v>
      </c>
      <c r="I19" s="16"/>
      <c r="J19" s="16">
        <f t="shared" si="1"/>
        <v>4080400</v>
      </c>
      <c r="K19" s="16">
        <v>4584600</v>
      </c>
      <c r="L19" s="16"/>
      <c r="M19" s="16">
        <f t="shared" si="2"/>
        <v>4584600</v>
      </c>
    </row>
    <row r="20" spans="1:13" s="9" customFormat="1" ht="18.75" customHeight="1">
      <c r="A20" s="30" t="s">
        <v>14</v>
      </c>
      <c r="B20" s="30" t="s">
        <v>15</v>
      </c>
      <c r="C20" s="8">
        <v>451000</v>
      </c>
      <c r="D20" s="8"/>
      <c r="E20" s="8">
        <f t="shared" si="0"/>
        <v>451000</v>
      </c>
      <c r="F20" s="8">
        <v>20000</v>
      </c>
      <c r="G20" s="8">
        <f t="shared" si="0"/>
        <v>471000</v>
      </c>
      <c r="H20" s="8">
        <v>535000</v>
      </c>
      <c r="I20" s="8"/>
      <c r="J20" s="8">
        <f t="shared" si="1"/>
        <v>535000</v>
      </c>
      <c r="K20" s="8">
        <v>553000</v>
      </c>
      <c r="L20" s="8"/>
      <c r="M20" s="8">
        <f t="shared" si="2"/>
        <v>553000</v>
      </c>
    </row>
    <row r="21" spans="1:13" ht="18.75" customHeight="1">
      <c r="A21" s="30" t="s">
        <v>57</v>
      </c>
      <c r="B21" s="30" t="s">
        <v>16</v>
      </c>
      <c r="C21" s="8">
        <v>181000</v>
      </c>
      <c r="D21" s="8"/>
      <c r="E21" s="8">
        <f t="shared" si="0"/>
        <v>181000</v>
      </c>
      <c r="F21" s="8"/>
      <c r="G21" s="8">
        <f t="shared" si="0"/>
        <v>181000</v>
      </c>
      <c r="H21" s="8"/>
      <c r="I21" s="8"/>
      <c r="J21" s="8"/>
      <c r="K21" s="8"/>
      <c r="L21" s="8"/>
      <c r="M21" s="8"/>
    </row>
    <row r="22" spans="1:13" ht="31.5">
      <c r="A22" s="4" t="s">
        <v>17</v>
      </c>
      <c r="B22" s="4" t="s">
        <v>18</v>
      </c>
      <c r="C22" s="5">
        <f>C23</f>
        <v>3000</v>
      </c>
      <c r="D22" s="5">
        <f>D23</f>
        <v>0</v>
      </c>
      <c r="E22" s="5">
        <f t="shared" si="0"/>
        <v>3000</v>
      </c>
      <c r="F22" s="5">
        <f>F23</f>
        <v>0</v>
      </c>
      <c r="G22" s="5">
        <f t="shared" si="0"/>
        <v>3000</v>
      </c>
      <c r="H22" s="5">
        <f>H23</f>
        <v>3000</v>
      </c>
      <c r="I22" s="5">
        <f>I23</f>
        <v>0</v>
      </c>
      <c r="J22" s="5">
        <f t="shared" si="1"/>
        <v>3000</v>
      </c>
      <c r="K22" s="5">
        <f>K23</f>
        <v>3000</v>
      </c>
      <c r="L22" s="5">
        <f>L23</f>
        <v>0</v>
      </c>
      <c r="M22" s="5">
        <f t="shared" si="2"/>
        <v>3000</v>
      </c>
    </row>
    <row r="23" spans="1:13" ht="20.25" customHeight="1">
      <c r="A23" s="30" t="s">
        <v>49</v>
      </c>
      <c r="B23" s="30" t="s">
        <v>47</v>
      </c>
      <c r="C23" s="8">
        <v>3000</v>
      </c>
      <c r="D23" s="8"/>
      <c r="E23" s="8">
        <f t="shared" si="0"/>
        <v>3000</v>
      </c>
      <c r="F23" s="8"/>
      <c r="G23" s="8">
        <f t="shared" si="0"/>
        <v>3000</v>
      </c>
      <c r="H23" s="8">
        <v>3000</v>
      </c>
      <c r="I23" s="8"/>
      <c r="J23" s="8">
        <f t="shared" si="1"/>
        <v>3000</v>
      </c>
      <c r="K23" s="8">
        <v>3000</v>
      </c>
      <c r="L23" s="8"/>
      <c r="M23" s="8">
        <f t="shared" si="2"/>
        <v>3000</v>
      </c>
    </row>
    <row r="24" spans="1:13" ht="15.75">
      <c r="A24" s="4" t="s">
        <v>33</v>
      </c>
      <c r="B24" s="4" t="s">
        <v>112</v>
      </c>
      <c r="C24" s="5">
        <f>C25</f>
        <v>2414</v>
      </c>
      <c r="D24" s="5">
        <f>D25</f>
        <v>0</v>
      </c>
      <c r="E24" s="5">
        <f t="shared" si="0"/>
        <v>2414</v>
      </c>
      <c r="F24" s="5">
        <f>F25</f>
        <v>0</v>
      </c>
      <c r="G24" s="5">
        <f t="shared" si="0"/>
        <v>2414</v>
      </c>
      <c r="H24" s="5">
        <f>H25</f>
        <v>2531</v>
      </c>
      <c r="I24" s="5">
        <f>I25</f>
        <v>0</v>
      </c>
      <c r="J24" s="5">
        <f t="shared" si="1"/>
        <v>2531</v>
      </c>
      <c r="K24" s="5">
        <f>K25</f>
        <v>2549</v>
      </c>
      <c r="L24" s="5">
        <f>L25</f>
        <v>0</v>
      </c>
      <c r="M24" s="5">
        <f t="shared" si="2"/>
        <v>2549</v>
      </c>
    </row>
    <row r="25" spans="1:13" s="9" customFormat="1" ht="33.75" customHeight="1">
      <c r="A25" s="30" t="s">
        <v>50</v>
      </c>
      <c r="B25" s="30" t="s">
        <v>48</v>
      </c>
      <c r="C25" s="8">
        <v>2414</v>
      </c>
      <c r="D25" s="8"/>
      <c r="E25" s="8">
        <f t="shared" si="0"/>
        <v>2414</v>
      </c>
      <c r="F25" s="8"/>
      <c r="G25" s="8">
        <f t="shared" si="0"/>
        <v>2414</v>
      </c>
      <c r="H25" s="8">
        <v>2531</v>
      </c>
      <c r="I25" s="8"/>
      <c r="J25" s="8">
        <f t="shared" si="1"/>
        <v>2531</v>
      </c>
      <c r="K25" s="8">
        <v>2549</v>
      </c>
      <c r="L25" s="8"/>
      <c r="M25" s="8">
        <f t="shared" si="2"/>
        <v>2549</v>
      </c>
    </row>
    <row r="26" spans="1:13" ht="31.5">
      <c r="A26" s="4" t="s">
        <v>19</v>
      </c>
      <c r="B26" s="4" t="s">
        <v>20</v>
      </c>
      <c r="C26" s="5">
        <f>C27+C28+C29+C33</f>
        <v>351565</v>
      </c>
      <c r="D26" s="5">
        <f>D27+D28+D29+D33</f>
        <v>75000</v>
      </c>
      <c r="E26" s="5">
        <f t="shared" si="0"/>
        <v>426565</v>
      </c>
      <c r="F26" s="5">
        <f>F27+F28+F29+F33</f>
        <v>0</v>
      </c>
      <c r="G26" s="5">
        <f t="shared" si="0"/>
        <v>426565</v>
      </c>
      <c r="H26" s="5">
        <f>H27+H28+H29+H33</f>
        <v>409465</v>
      </c>
      <c r="I26" s="5">
        <f>I27+I28+I29+I33</f>
        <v>0</v>
      </c>
      <c r="J26" s="5">
        <f t="shared" si="1"/>
        <v>409465</v>
      </c>
      <c r="K26" s="5">
        <f>K27+K28+K29+K33</f>
        <v>408565</v>
      </c>
      <c r="L26" s="5">
        <f>L27+L28+L29+L33</f>
        <v>0</v>
      </c>
      <c r="M26" s="5">
        <f t="shared" si="2"/>
        <v>408565</v>
      </c>
    </row>
    <row r="27" spans="1:13" s="9" customFormat="1" ht="63">
      <c r="A27" s="30" t="s">
        <v>42</v>
      </c>
      <c r="B27" s="30" t="s">
        <v>69</v>
      </c>
      <c r="C27" s="8">
        <v>300</v>
      </c>
      <c r="D27" s="8"/>
      <c r="E27" s="8">
        <f t="shared" si="0"/>
        <v>300</v>
      </c>
      <c r="F27" s="8"/>
      <c r="G27" s="8">
        <f t="shared" si="0"/>
        <v>300</v>
      </c>
      <c r="H27" s="8">
        <v>300</v>
      </c>
      <c r="I27" s="8"/>
      <c r="J27" s="8">
        <f t="shared" si="1"/>
        <v>300</v>
      </c>
      <c r="K27" s="8">
        <v>300</v>
      </c>
      <c r="L27" s="8"/>
      <c r="M27" s="8">
        <f t="shared" si="2"/>
        <v>300</v>
      </c>
    </row>
    <row r="28" spans="1:13" s="9" customFormat="1" ht="47.25">
      <c r="A28" s="30" t="s">
        <v>43</v>
      </c>
      <c r="B28" s="30" t="s">
        <v>54</v>
      </c>
      <c r="C28" s="8">
        <v>2765</v>
      </c>
      <c r="D28" s="8"/>
      <c r="E28" s="8">
        <f t="shared" si="0"/>
        <v>2765</v>
      </c>
      <c r="F28" s="8"/>
      <c r="G28" s="8">
        <f t="shared" si="0"/>
        <v>2765</v>
      </c>
      <c r="H28" s="8">
        <v>2765</v>
      </c>
      <c r="I28" s="8"/>
      <c r="J28" s="8">
        <f t="shared" si="1"/>
        <v>2765</v>
      </c>
      <c r="K28" s="8">
        <v>2765</v>
      </c>
      <c r="L28" s="8"/>
      <c r="M28" s="8">
        <f t="shared" si="2"/>
        <v>2765</v>
      </c>
    </row>
    <row r="29" spans="1:13" ht="82.5" customHeight="1">
      <c r="A29" s="30" t="s">
        <v>34</v>
      </c>
      <c r="B29" s="30" t="s">
        <v>120</v>
      </c>
      <c r="C29" s="16">
        <f>C30+C31+C32</f>
        <v>346000</v>
      </c>
      <c r="D29" s="16">
        <f>D30+D31+D32</f>
        <v>75000</v>
      </c>
      <c r="E29" s="16">
        <f t="shared" si="0"/>
        <v>421000</v>
      </c>
      <c r="F29" s="16">
        <f>F30+F31+F32</f>
        <v>0</v>
      </c>
      <c r="G29" s="16">
        <f t="shared" si="0"/>
        <v>421000</v>
      </c>
      <c r="H29" s="16">
        <f>H30+H31+H32</f>
        <v>403900</v>
      </c>
      <c r="I29" s="16"/>
      <c r="J29" s="16">
        <f t="shared" si="1"/>
        <v>403900</v>
      </c>
      <c r="K29" s="16">
        <f>K30+K31+K32</f>
        <v>403000</v>
      </c>
      <c r="L29" s="16"/>
      <c r="M29" s="16">
        <f t="shared" si="2"/>
        <v>403000</v>
      </c>
    </row>
    <row r="30" spans="1:13" s="9" customFormat="1" ht="78.75">
      <c r="A30" s="30" t="s">
        <v>166</v>
      </c>
      <c r="B30" s="11" t="s">
        <v>167</v>
      </c>
      <c r="C30" s="7">
        <v>315000</v>
      </c>
      <c r="D30" s="7">
        <v>75000</v>
      </c>
      <c r="E30" s="7">
        <f t="shared" si="0"/>
        <v>390000</v>
      </c>
      <c r="F30" s="7"/>
      <c r="G30" s="7">
        <f t="shared" si="0"/>
        <v>390000</v>
      </c>
      <c r="H30" s="7">
        <v>375000</v>
      </c>
      <c r="I30" s="7"/>
      <c r="J30" s="7">
        <f t="shared" si="1"/>
        <v>375000</v>
      </c>
      <c r="K30" s="7">
        <v>375000</v>
      </c>
      <c r="L30" s="7"/>
      <c r="M30" s="7">
        <f t="shared" si="2"/>
        <v>375000</v>
      </c>
    </row>
    <row r="31" spans="1:13" s="9" customFormat="1" ht="78.75">
      <c r="A31" s="30" t="s">
        <v>168</v>
      </c>
      <c r="B31" s="11" t="s">
        <v>169</v>
      </c>
      <c r="C31" s="17">
        <v>10000</v>
      </c>
      <c r="D31" s="17"/>
      <c r="E31" s="17">
        <f t="shared" si="0"/>
        <v>10000</v>
      </c>
      <c r="F31" s="17"/>
      <c r="G31" s="17">
        <f t="shared" si="0"/>
        <v>10000</v>
      </c>
      <c r="H31" s="17">
        <v>10000</v>
      </c>
      <c r="I31" s="17"/>
      <c r="J31" s="17">
        <f t="shared" si="1"/>
        <v>10000</v>
      </c>
      <c r="K31" s="17">
        <v>10000</v>
      </c>
      <c r="L31" s="17"/>
      <c r="M31" s="17">
        <f t="shared" si="2"/>
        <v>10000</v>
      </c>
    </row>
    <row r="32" spans="1:13" ht="78.75">
      <c r="A32" s="11" t="s">
        <v>44</v>
      </c>
      <c r="B32" s="11" t="s">
        <v>121</v>
      </c>
      <c r="C32" s="7">
        <v>21000</v>
      </c>
      <c r="D32" s="7"/>
      <c r="E32" s="7">
        <f t="shared" si="0"/>
        <v>21000</v>
      </c>
      <c r="F32" s="7"/>
      <c r="G32" s="7">
        <f t="shared" si="0"/>
        <v>21000</v>
      </c>
      <c r="H32" s="7">
        <v>18900</v>
      </c>
      <c r="I32" s="7"/>
      <c r="J32" s="7">
        <f t="shared" si="1"/>
        <v>18900</v>
      </c>
      <c r="K32" s="7">
        <v>18000</v>
      </c>
      <c r="L32" s="7"/>
      <c r="M32" s="7">
        <f t="shared" si="2"/>
        <v>18000</v>
      </c>
    </row>
    <row r="33" spans="1:13" ht="31.5">
      <c r="A33" s="30" t="s">
        <v>191</v>
      </c>
      <c r="B33" s="30" t="s">
        <v>192</v>
      </c>
      <c r="C33" s="8">
        <f>C34</f>
        <v>2500</v>
      </c>
      <c r="D33" s="8"/>
      <c r="E33" s="8">
        <f t="shared" si="0"/>
        <v>2500</v>
      </c>
      <c r="F33" s="8"/>
      <c r="G33" s="8">
        <f t="shared" si="0"/>
        <v>2500</v>
      </c>
      <c r="H33" s="8">
        <f>H34</f>
        <v>2500</v>
      </c>
      <c r="I33" s="8"/>
      <c r="J33" s="8">
        <f t="shared" si="1"/>
        <v>2500</v>
      </c>
      <c r="K33" s="8">
        <f>K34</f>
        <v>2500</v>
      </c>
      <c r="L33" s="8"/>
      <c r="M33" s="8">
        <f t="shared" si="2"/>
        <v>2500</v>
      </c>
    </row>
    <row r="34" spans="1:13" ht="48" customHeight="1">
      <c r="A34" s="11" t="s">
        <v>45</v>
      </c>
      <c r="B34" s="11" t="s">
        <v>55</v>
      </c>
      <c r="C34" s="7">
        <v>2500</v>
      </c>
      <c r="D34" s="7"/>
      <c r="E34" s="7">
        <f t="shared" si="0"/>
        <v>2500</v>
      </c>
      <c r="F34" s="7"/>
      <c r="G34" s="7">
        <f t="shared" si="0"/>
        <v>2500</v>
      </c>
      <c r="H34" s="7">
        <v>2500</v>
      </c>
      <c r="I34" s="7"/>
      <c r="J34" s="7">
        <f t="shared" si="1"/>
        <v>2500</v>
      </c>
      <c r="K34" s="7">
        <v>2500</v>
      </c>
      <c r="L34" s="7"/>
      <c r="M34" s="7">
        <f t="shared" si="2"/>
        <v>2500</v>
      </c>
    </row>
    <row r="35" spans="1:13" ht="15.75">
      <c r="A35" s="4" t="s">
        <v>21</v>
      </c>
      <c r="B35" s="4" t="s">
        <v>22</v>
      </c>
      <c r="C35" s="5">
        <f>C36+C38+C37</f>
        <v>74712</v>
      </c>
      <c r="D35" s="5">
        <f>D36+D38+D37</f>
        <v>0</v>
      </c>
      <c r="E35" s="5">
        <f t="shared" si="0"/>
        <v>74712</v>
      </c>
      <c r="F35" s="5">
        <f>F36+F38+F37</f>
        <v>0</v>
      </c>
      <c r="G35" s="5">
        <f t="shared" si="0"/>
        <v>74712</v>
      </c>
      <c r="H35" s="5">
        <f>H36+H38+H37</f>
        <v>80498</v>
      </c>
      <c r="I35" s="5">
        <f>I36+I38+I37</f>
        <v>0</v>
      </c>
      <c r="J35" s="5">
        <f t="shared" si="1"/>
        <v>80498</v>
      </c>
      <c r="K35" s="5">
        <f>K36+K38+K37</f>
        <v>86741</v>
      </c>
      <c r="L35" s="5">
        <f>L36+L38+L37</f>
        <v>0</v>
      </c>
      <c r="M35" s="5">
        <f t="shared" si="2"/>
        <v>86741</v>
      </c>
    </row>
    <row r="36" spans="1:13" ht="21.75" customHeight="1">
      <c r="A36" s="30" t="s">
        <v>23</v>
      </c>
      <c r="B36" s="30" t="s">
        <v>24</v>
      </c>
      <c r="C36" s="8">
        <v>69812</v>
      </c>
      <c r="D36" s="8"/>
      <c r="E36" s="8">
        <f t="shared" si="0"/>
        <v>69812</v>
      </c>
      <c r="F36" s="8"/>
      <c r="G36" s="8">
        <f t="shared" si="0"/>
        <v>69812</v>
      </c>
      <c r="H36" s="8">
        <v>74978</v>
      </c>
      <c r="I36" s="8"/>
      <c r="J36" s="8">
        <f t="shared" si="1"/>
        <v>74978</v>
      </c>
      <c r="K36" s="8">
        <v>80601</v>
      </c>
      <c r="L36" s="8"/>
      <c r="M36" s="8">
        <f t="shared" si="2"/>
        <v>80601</v>
      </c>
    </row>
    <row r="37" spans="1:13" s="9" customFormat="1" ht="15.75">
      <c r="A37" s="30" t="s">
        <v>208</v>
      </c>
      <c r="B37" s="30" t="s">
        <v>125</v>
      </c>
      <c r="C37" s="8">
        <v>100</v>
      </c>
      <c r="D37" s="8"/>
      <c r="E37" s="8">
        <f t="shared" si="0"/>
        <v>100</v>
      </c>
      <c r="F37" s="8"/>
      <c r="G37" s="8">
        <f t="shared" si="0"/>
        <v>100</v>
      </c>
      <c r="H37" s="8">
        <v>120</v>
      </c>
      <c r="I37" s="8"/>
      <c r="J37" s="8">
        <f t="shared" si="1"/>
        <v>120</v>
      </c>
      <c r="K37" s="8">
        <v>140</v>
      </c>
      <c r="L37" s="8"/>
      <c r="M37" s="8">
        <f t="shared" si="2"/>
        <v>140</v>
      </c>
    </row>
    <row r="38" spans="1:13" ht="18.75" customHeight="1">
      <c r="A38" s="30" t="s">
        <v>63</v>
      </c>
      <c r="B38" s="30" t="s">
        <v>68</v>
      </c>
      <c r="C38" s="8">
        <v>4800</v>
      </c>
      <c r="D38" s="8"/>
      <c r="E38" s="8">
        <f t="shared" si="0"/>
        <v>4800</v>
      </c>
      <c r="F38" s="8"/>
      <c r="G38" s="8">
        <f t="shared" si="0"/>
        <v>4800</v>
      </c>
      <c r="H38" s="8">
        <v>5400</v>
      </c>
      <c r="I38" s="8"/>
      <c r="J38" s="8">
        <f t="shared" si="1"/>
        <v>5400</v>
      </c>
      <c r="K38" s="8">
        <v>6000</v>
      </c>
      <c r="L38" s="8"/>
      <c r="M38" s="8">
        <f t="shared" si="2"/>
        <v>6000</v>
      </c>
    </row>
    <row r="39" spans="1:13" s="9" customFormat="1" ht="31.5">
      <c r="A39" s="4" t="s">
        <v>29</v>
      </c>
      <c r="B39" s="4" t="s">
        <v>30</v>
      </c>
      <c r="C39" s="5">
        <f>C40+C41</f>
        <v>48000</v>
      </c>
      <c r="D39" s="5">
        <f>D40+D41</f>
        <v>0</v>
      </c>
      <c r="E39" s="5">
        <f t="shared" si="0"/>
        <v>48000</v>
      </c>
      <c r="F39" s="5">
        <f>F40+F41</f>
        <v>0</v>
      </c>
      <c r="G39" s="5">
        <f t="shared" si="0"/>
        <v>48000</v>
      </c>
      <c r="H39" s="5">
        <f>H40+H41</f>
        <v>50500</v>
      </c>
      <c r="I39" s="5">
        <f>I40+I41</f>
        <v>0</v>
      </c>
      <c r="J39" s="5">
        <f t="shared" si="1"/>
        <v>50500</v>
      </c>
      <c r="K39" s="5">
        <f>K40+K41</f>
        <v>60000</v>
      </c>
      <c r="L39" s="5">
        <f>L40+L41</f>
        <v>0</v>
      </c>
      <c r="M39" s="5">
        <f t="shared" si="2"/>
        <v>60000</v>
      </c>
    </row>
    <row r="40" spans="1:13" s="9" customFormat="1" ht="47.25">
      <c r="A40" s="30" t="s">
        <v>61</v>
      </c>
      <c r="B40" s="30" t="s">
        <v>62</v>
      </c>
      <c r="C40" s="8">
        <v>1500</v>
      </c>
      <c r="D40" s="8"/>
      <c r="E40" s="8">
        <f t="shared" si="0"/>
        <v>1500</v>
      </c>
      <c r="F40" s="8"/>
      <c r="G40" s="8">
        <f t="shared" si="0"/>
        <v>1500</v>
      </c>
      <c r="H40" s="8">
        <v>2000</v>
      </c>
      <c r="I40" s="8"/>
      <c r="J40" s="8">
        <f t="shared" si="1"/>
        <v>2000</v>
      </c>
      <c r="K40" s="8">
        <v>9000</v>
      </c>
      <c r="L40" s="8"/>
      <c r="M40" s="8">
        <f t="shared" si="2"/>
        <v>9000</v>
      </c>
    </row>
    <row r="41" spans="1:13" ht="47.25" customHeight="1">
      <c r="A41" s="30" t="s">
        <v>126</v>
      </c>
      <c r="B41" s="30" t="s">
        <v>60</v>
      </c>
      <c r="C41" s="8">
        <v>46500</v>
      </c>
      <c r="D41" s="8"/>
      <c r="E41" s="8">
        <f t="shared" si="0"/>
        <v>46500</v>
      </c>
      <c r="F41" s="8"/>
      <c r="G41" s="8">
        <f t="shared" si="0"/>
        <v>46500</v>
      </c>
      <c r="H41" s="8">
        <v>48500</v>
      </c>
      <c r="I41" s="8"/>
      <c r="J41" s="8">
        <f t="shared" si="1"/>
        <v>48500</v>
      </c>
      <c r="K41" s="8">
        <v>51000</v>
      </c>
      <c r="L41" s="8"/>
      <c r="M41" s="8">
        <f t="shared" si="2"/>
        <v>51000</v>
      </c>
    </row>
    <row r="42" spans="1:13" ht="18" customHeight="1">
      <c r="A42" s="4" t="s">
        <v>35</v>
      </c>
      <c r="B42" s="4" t="s">
        <v>36</v>
      </c>
      <c r="C42" s="5">
        <f>C43+C44</f>
        <v>385300</v>
      </c>
      <c r="D42" s="5">
        <f>D43+D44</f>
        <v>177995</v>
      </c>
      <c r="E42" s="5">
        <f t="shared" si="0"/>
        <v>563295</v>
      </c>
      <c r="F42" s="5">
        <f>F43+F44</f>
        <v>0</v>
      </c>
      <c r="G42" s="5">
        <f t="shared" si="0"/>
        <v>563295</v>
      </c>
      <c r="H42" s="5">
        <f>H43+H44+H46</f>
        <v>61500</v>
      </c>
      <c r="I42" s="5">
        <f>I43+I44+I46</f>
        <v>0</v>
      </c>
      <c r="J42" s="5">
        <f t="shared" si="1"/>
        <v>61500</v>
      </c>
      <c r="K42" s="5">
        <f>K43+K44+K46</f>
        <v>61500</v>
      </c>
      <c r="L42" s="5">
        <f>L43+L44+L46</f>
        <v>0</v>
      </c>
      <c r="M42" s="5">
        <f t="shared" si="2"/>
        <v>61500</v>
      </c>
    </row>
    <row r="43" spans="1:13" s="9" customFormat="1" ht="66" customHeight="1">
      <c r="A43" s="30" t="s">
        <v>170</v>
      </c>
      <c r="B43" s="30" t="s">
        <v>171</v>
      </c>
      <c r="C43" s="8">
        <v>305100</v>
      </c>
      <c r="D43" s="8">
        <v>177995</v>
      </c>
      <c r="E43" s="8">
        <f t="shared" si="0"/>
        <v>483095</v>
      </c>
      <c r="F43" s="8"/>
      <c r="G43" s="8">
        <f t="shared" si="0"/>
        <v>483095</v>
      </c>
      <c r="H43" s="8">
        <v>1500</v>
      </c>
      <c r="I43" s="8"/>
      <c r="J43" s="8">
        <f t="shared" si="1"/>
        <v>1500</v>
      </c>
      <c r="K43" s="8">
        <v>1500</v>
      </c>
      <c r="L43" s="8"/>
      <c r="M43" s="8">
        <f t="shared" si="2"/>
        <v>1500</v>
      </c>
    </row>
    <row r="44" spans="1:13" s="10" customFormat="1" ht="47.25">
      <c r="A44" s="30" t="s">
        <v>172</v>
      </c>
      <c r="B44" s="30" t="s">
        <v>173</v>
      </c>
      <c r="C44" s="8">
        <f>C45+C46</f>
        <v>80200</v>
      </c>
      <c r="D44" s="8"/>
      <c r="E44" s="8">
        <f t="shared" si="0"/>
        <v>80200</v>
      </c>
      <c r="F44" s="8"/>
      <c r="G44" s="8">
        <f t="shared" si="0"/>
        <v>80200</v>
      </c>
      <c r="H44" s="8">
        <f>H45+H46</f>
        <v>60000</v>
      </c>
      <c r="I44" s="8"/>
      <c r="J44" s="8">
        <f t="shared" si="1"/>
        <v>60000</v>
      </c>
      <c r="K44" s="8">
        <f>K45+K46</f>
        <v>60000</v>
      </c>
      <c r="L44" s="8"/>
      <c r="M44" s="8">
        <f t="shared" si="2"/>
        <v>60000</v>
      </c>
    </row>
    <row r="45" spans="1:13" s="9" customFormat="1" ht="50.25" customHeight="1">
      <c r="A45" s="11" t="s">
        <v>174</v>
      </c>
      <c r="B45" s="11" t="s">
        <v>175</v>
      </c>
      <c r="C45" s="7">
        <v>60000</v>
      </c>
      <c r="D45" s="7"/>
      <c r="E45" s="7">
        <f t="shared" si="0"/>
        <v>60000</v>
      </c>
      <c r="F45" s="7"/>
      <c r="G45" s="7">
        <f t="shared" si="0"/>
        <v>60000</v>
      </c>
      <c r="H45" s="7">
        <v>60000</v>
      </c>
      <c r="I45" s="7"/>
      <c r="J45" s="7">
        <f t="shared" si="1"/>
        <v>60000</v>
      </c>
      <c r="K45" s="7">
        <v>60000</v>
      </c>
      <c r="L45" s="7"/>
      <c r="M45" s="7">
        <f t="shared" si="2"/>
        <v>60000</v>
      </c>
    </row>
    <row r="46" spans="1:13" s="9" customFormat="1" ht="63">
      <c r="A46" s="11" t="s">
        <v>176</v>
      </c>
      <c r="B46" s="11" t="s">
        <v>177</v>
      </c>
      <c r="C46" s="7">
        <v>20200</v>
      </c>
      <c r="D46" s="7"/>
      <c r="E46" s="7">
        <f t="shared" si="0"/>
        <v>20200</v>
      </c>
      <c r="F46" s="7"/>
      <c r="G46" s="7">
        <f t="shared" si="0"/>
        <v>20200</v>
      </c>
      <c r="H46" s="7"/>
      <c r="I46" s="7"/>
      <c r="J46" s="7"/>
      <c r="K46" s="7"/>
      <c r="L46" s="7"/>
      <c r="M46" s="7"/>
    </row>
    <row r="47" spans="1:13" s="10" customFormat="1" ht="15.75">
      <c r="A47" s="4" t="s">
        <v>25</v>
      </c>
      <c r="B47" s="4" t="s">
        <v>26</v>
      </c>
      <c r="C47" s="5">
        <f>C48</f>
        <v>10512</v>
      </c>
      <c r="D47" s="5">
        <f>D48</f>
        <v>0</v>
      </c>
      <c r="E47" s="5">
        <f t="shared" si="0"/>
        <v>10512</v>
      </c>
      <c r="F47" s="5">
        <f>F48</f>
        <v>0</v>
      </c>
      <c r="G47" s="5">
        <f t="shared" si="0"/>
        <v>10512</v>
      </c>
      <c r="H47" s="5">
        <f>H48</f>
        <v>16363</v>
      </c>
      <c r="I47" s="5">
        <f>I48</f>
        <v>0</v>
      </c>
      <c r="J47" s="5">
        <f t="shared" si="1"/>
        <v>16363</v>
      </c>
      <c r="K47" s="5">
        <f>K48</f>
        <v>17200</v>
      </c>
      <c r="L47" s="5">
        <f>L48</f>
        <v>0</v>
      </c>
      <c r="M47" s="5">
        <f t="shared" si="2"/>
        <v>17200</v>
      </c>
    </row>
    <row r="48" spans="1:13" s="9" customFormat="1" ht="47.25">
      <c r="A48" s="30" t="s">
        <v>56</v>
      </c>
      <c r="B48" s="30" t="s">
        <v>37</v>
      </c>
      <c r="C48" s="8">
        <v>10512</v>
      </c>
      <c r="D48" s="8"/>
      <c r="E48" s="8">
        <f t="shared" si="0"/>
        <v>10512</v>
      </c>
      <c r="F48" s="8"/>
      <c r="G48" s="8">
        <f t="shared" si="0"/>
        <v>10512</v>
      </c>
      <c r="H48" s="8">
        <v>16363</v>
      </c>
      <c r="I48" s="8"/>
      <c r="J48" s="8">
        <f t="shared" si="1"/>
        <v>16363</v>
      </c>
      <c r="K48" s="8">
        <v>17200</v>
      </c>
      <c r="L48" s="8"/>
      <c r="M48" s="8">
        <f t="shared" si="2"/>
        <v>17200</v>
      </c>
    </row>
    <row r="49" spans="1:13" ht="15.75">
      <c r="A49" s="4" t="s">
        <v>27</v>
      </c>
      <c r="B49" s="4" t="s">
        <v>28</v>
      </c>
      <c r="C49" s="5">
        <f>C50</f>
        <v>49000</v>
      </c>
      <c r="D49" s="5">
        <f>D50</f>
        <v>0</v>
      </c>
      <c r="E49" s="5">
        <f t="shared" si="0"/>
        <v>49000</v>
      </c>
      <c r="F49" s="5">
        <f>F50</f>
        <v>0</v>
      </c>
      <c r="G49" s="5">
        <f t="shared" si="0"/>
        <v>49000</v>
      </c>
      <c r="H49" s="5">
        <f>H50</f>
        <v>52000</v>
      </c>
      <c r="I49" s="5">
        <f>I50</f>
        <v>0</v>
      </c>
      <c r="J49" s="5">
        <f t="shared" si="1"/>
        <v>52000</v>
      </c>
      <c r="K49" s="5">
        <f>K50</f>
        <v>55000</v>
      </c>
      <c r="L49" s="5">
        <f>L50</f>
        <v>0</v>
      </c>
      <c r="M49" s="5">
        <f t="shared" si="2"/>
        <v>55000</v>
      </c>
    </row>
    <row r="50" spans="1:13" ht="31.5">
      <c r="A50" s="30" t="s">
        <v>39</v>
      </c>
      <c r="B50" s="30" t="s">
        <v>38</v>
      </c>
      <c r="C50" s="8">
        <v>49000</v>
      </c>
      <c r="D50" s="8"/>
      <c r="E50" s="8">
        <f t="shared" si="0"/>
        <v>49000</v>
      </c>
      <c r="F50" s="8"/>
      <c r="G50" s="8">
        <f t="shared" si="0"/>
        <v>49000</v>
      </c>
      <c r="H50" s="8">
        <v>52000</v>
      </c>
      <c r="I50" s="8"/>
      <c r="J50" s="8">
        <f t="shared" si="1"/>
        <v>52000</v>
      </c>
      <c r="K50" s="8">
        <v>55000</v>
      </c>
      <c r="L50" s="8"/>
      <c r="M50" s="8">
        <f t="shared" si="2"/>
        <v>55000</v>
      </c>
    </row>
    <row r="51" spans="1:13" ht="15.75">
      <c r="A51" s="4" t="s">
        <v>40</v>
      </c>
      <c r="B51" s="4" t="s">
        <v>32</v>
      </c>
      <c r="C51" s="18">
        <f>C52+C101</f>
        <v>11765461</v>
      </c>
      <c r="D51" s="18">
        <f>D52+D101</f>
        <v>0</v>
      </c>
      <c r="E51" s="18">
        <f t="shared" si="0"/>
        <v>11765461</v>
      </c>
      <c r="F51" s="18">
        <f>F52+F101</f>
        <v>0</v>
      </c>
      <c r="G51" s="18">
        <f t="shared" si="0"/>
        <v>11765461</v>
      </c>
      <c r="H51" s="18">
        <f>H52+H101</f>
        <v>8783487</v>
      </c>
      <c r="I51" s="18">
        <f>I52+I101</f>
        <v>0</v>
      </c>
      <c r="J51" s="18">
        <f t="shared" si="1"/>
        <v>8783487</v>
      </c>
      <c r="K51" s="18">
        <f>K52+K101</f>
        <v>3258280</v>
      </c>
      <c r="L51" s="18">
        <f>L52+L101</f>
        <v>0</v>
      </c>
      <c r="M51" s="18">
        <f t="shared" si="2"/>
        <v>3258280</v>
      </c>
    </row>
    <row r="52" spans="1:13" s="9" customFormat="1" ht="31.5">
      <c r="A52" s="30" t="s">
        <v>193</v>
      </c>
      <c r="B52" s="30" t="s">
        <v>58</v>
      </c>
      <c r="C52" s="23">
        <f>SUM(C53,C55,C73,C95)</f>
        <v>11175616</v>
      </c>
      <c r="D52" s="23"/>
      <c r="E52" s="23">
        <f t="shared" si="0"/>
        <v>11175616</v>
      </c>
      <c r="F52" s="23"/>
      <c r="G52" s="23">
        <f t="shared" si="0"/>
        <v>11175616</v>
      </c>
      <c r="H52" s="23">
        <f>SUM(H53,H55,H73,H95)</f>
        <v>8035272</v>
      </c>
      <c r="I52" s="23"/>
      <c r="J52" s="23">
        <f t="shared" si="1"/>
        <v>8035272</v>
      </c>
      <c r="K52" s="23">
        <f>SUM(K53,K55,K73,K95)</f>
        <v>2659966</v>
      </c>
      <c r="L52" s="23"/>
      <c r="M52" s="23">
        <f t="shared" si="2"/>
        <v>2659966</v>
      </c>
    </row>
    <row r="53" spans="1:13" s="9" customFormat="1" ht="31.5">
      <c r="A53" s="4" t="s">
        <v>74</v>
      </c>
      <c r="B53" s="4" t="s">
        <v>70</v>
      </c>
      <c r="C53" s="5">
        <f>C54</f>
        <v>681661</v>
      </c>
      <c r="D53" s="5">
        <f>D54</f>
        <v>0</v>
      </c>
      <c r="E53" s="5">
        <f t="shared" si="0"/>
        <v>681661</v>
      </c>
      <c r="F53" s="5">
        <f>F54</f>
        <v>0</v>
      </c>
      <c r="G53" s="5">
        <f t="shared" si="0"/>
        <v>681661</v>
      </c>
      <c r="H53" s="5">
        <f>H54</f>
        <v>479988</v>
      </c>
      <c r="I53" s="5">
        <f>I54</f>
        <v>0</v>
      </c>
      <c r="J53" s="5">
        <f t="shared" si="1"/>
        <v>479988</v>
      </c>
      <c r="K53" s="5"/>
      <c r="L53" s="5"/>
      <c r="M53" s="5">
        <f t="shared" si="2"/>
        <v>0</v>
      </c>
    </row>
    <row r="54" spans="1:13" s="9" customFormat="1" ht="31.5">
      <c r="A54" s="11" t="s">
        <v>72</v>
      </c>
      <c r="B54" s="11" t="s">
        <v>71</v>
      </c>
      <c r="C54" s="17">
        <v>681661</v>
      </c>
      <c r="D54" s="28"/>
      <c r="E54" s="17">
        <f t="shared" si="0"/>
        <v>681661</v>
      </c>
      <c r="F54" s="28"/>
      <c r="G54" s="28">
        <f t="shared" si="0"/>
        <v>681661</v>
      </c>
      <c r="H54" s="17">
        <v>479988</v>
      </c>
      <c r="I54" s="17"/>
      <c r="J54" s="24">
        <f t="shared" si="1"/>
        <v>479988</v>
      </c>
      <c r="K54" s="7"/>
      <c r="L54" s="7"/>
      <c r="M54" s="7"/>
    </row>
    <row r="55" spans="1:13" s="9" customFormat="1" ht="31.5">
      <c r="A55" s="4" t="s">
        <v>75</v>
      </c>
      <c r="B55" s="4" t="s">
        <v>73</v>
      </c>
      <c r="C55" s="5">
        <f>C56+C58+C60+C62+C63+C64+C65+C66+C67+C68+C69+C71+C72</f>
        <v>8445802</v>
      </c>
      <c r="D55" s="5">
        <f>D56+D58+D60+D62+D63+D64+D65+D66+D67+D68+D69+D71+D72</f>
        <v>0</v>
      </c>
      <c r="E55" s="5">
        <f t="shared" si="0"/>
        <v>8445802</v>
      </c>
      <c r="F55" s="5">
        <f>F56+F58+F60+F62+F63+F64+F65+F66+F67+F68+F69+F71+F72</f>
        <v>0</v>
      </c>
      <c r="G55" s="5">
        <f t="shared" si="0"/>
        <v>8445802</v>
      </c>
      <c r="H55" s="5">
        <f>H56+H58+H60+H62+H63+H64+H65+H67+H68+H69+H71+H72</f>
        <v>5497579</v>
      </c>
      <c r="I55" s="5">
        <f>I56+I58+I60+I62+I63+I64+I65+I67+I68+I69+I71+I72</f>
        <v>0</v>
      </c>
      <c r="J55" s="5">
        <f t="shared" si="1"/>
        <v>5497579</v>
      </c>
      <c r="K55" s="5">
        <f>K56+K58+K60+K62+K63+K64+K65+K67+K68+K69+K71+K72</f>
        <v>555972</v>
      </c>
      <c r="L55" s="5">
        <f>L56+L58+L60+L62+L63+L64+L65+L67+L68+L69+L71+L72</f>
        <v>0</v>
      </c>
      <c r="M55" s="5">
        <f t="shared" si="2"/>
        <v>555972</v>
      </c>
    </row>
    <row r="56" spans="1:13" s="9" customFormat="1" ht="31.5" hidden="1">
      <c r="A56" s="11" t="s">
        <v>186</v>
      </c>
      <c r="B56" s="11" t="s">
        <v>76</v>
      </c>
      <c r="C56" s="7"/>
      <c r="D56" s="7"/>
      <c r="E56" s="7">
        <f t="shared" si="0"/>
        <v>0</v>
      </c>
      <c r="F56" s="7"/>
      <c r="G56" s="7">
        <f t="shared" si="0"/>
        <v>0</v>
      </c>
      <c r="H56" s="7"/>
      <c r="I56" s="7"/>
      <c r="J56" s="7">
        <f t="shared" si="1"/>
        <v>0</v>
      </c>
      <c r="K56" s="7"/>
      <c r="L56" s="7"/>
      <c r="M56" s="7">
        <f t="shared" si="2"/>
        <v>0</v>
      </c>
    </row>
    <row r="57" spans="1:13" s="9" customFormat="1" ht="47.25" hidden="1">
      <c r="A57" s="11" t="s">
        <v>78</v>
      </c>
      <c r="B57" s="11" t="s">
        <v>77</v>
      </c>
      <c r="C57" s="7"/>
      <c r="D57" s="7"/>
      <c r="E57" s="7">
        <f t="shared" si="0"/>
        <v>0</v>
      </c>
      <c r="F57" s="7"/>
      <c r="G57" s="7">
        <f t="shared" si="0"/>
        <v>0</v>
      </c>
      <c r="H57" s="7"/>
      <c r="I57" s="7"/>
      <c r="J57" s="7">
        <f t="shared" si="1"/>
        <v>0</v>
      </c>
      <c r="K57" s="7"/>
      <c r="L57" s="7"/>
      <c r="M57" s="7">
        <f t="shared" si="2"/>
        <v>0</v>
      </c>
    </row>
    <row r="58" spans="1:13" s="9" customFormat="1" ht="31.5">
      <c r="A58" s="11" t="s">
        <v>140</v>
      </c>
      <c r="B58" s="11" t="s">
        <v>119</v>
      </c>
      <c r="C58" s="17">
        <v>11570</v>
      </c>
      <c r="D58" s="17"/>
      <c r="E58" s="17">
        <f t="shared" si="0"/>
        <v>11570</v>
      </c>
      <c r="F58" s="17"/>
      <c r="G58" s="17">
        <f t="shared" si="0"/>
        <v>11570</v>
      </c>
      <c r="H58" s="17">
        <v>11570</v>
      </c>
      <c r="I58" s="17"/>
      <c r="J58" s="17">
        <f t="shared" si="1"/>
        <v>11570</v>
      </c>
      <c r="K58" s="17">
        <v>11570</v>
      </c>
      <c r="L58" s="17"/>
      <c r="M58" s="17">
        <f t="shared" si="2"/>
        <v>11570</v>
      </c>
    </row>
    <row r="59" spans="1:13" s="9" customFormat="1" ht="63" hidden="1">
      <c r="A59" s="11" t="s">
        <v>64</v>
      </c>
      <c r="B59" s="11" t="s">
        <v>79</v>
      </c>
      <c r="C59" s="7"/>
      <c r="D59" s="7"/>
      <c r="E59" s="7">
        <f t="shared" si="0"/>
        <v>0</v>
      </c>
      <c r="F59" s="7"/>
      <c r="G59" s="7">
        <f t="shared" si="0"/>
        <v>0</v>
      </c>
      <c r="H59" s="7"/>
      <c r="I59" s="7"/>
      <c r="J59" s="7">
        <f t="shared" si="1"/>
        <v>0</v>
      </c>
      <c r="K59" s="7"/>
      <c r="L59" s="7"/>
      <c r="M59" s="7">
        <f t="shared" si="2"/>
        <v>0</v>
      </c>
    </row>
    <row r="60" spans="1:13" s="9" customFormat="1" ht="63.75" customHeight="1">
      <c r="A60" s="11" t="s">
        <v>127</v>
      </c>
      <c r="B60" s="11" t="s">
        <v>80</v>
      </c>
      <c r="C60" s="17">
        <v>14000</v>
      </c>
      <c r="D60" s="17"/>
      <c r="E60" s="17">
        <f t="shared" si="0"/>
        <v>14000</v>
      </c>
      <c r="F60" s="17"/>
      <c r="G60" s="17">
        <f t="shared" si="0"/>
        <v>14000</v>
      </c>
      <c r="H60" s="25">
        <v>15000</v>
      </c>
      <c r="I60" s="25"/>
      <c r="J60" s="25">
        <f t="shared" si="1"/>
        <v>15000</v>
      </c>
      <c r="K60" s="17">
        <v>13000</v>
      </c>
      <c r="L60" s="17"/>
      <c r="M60" s="17">
        <f t="shared" si="2"/>
        <v>13000</v>
      </c>
    </row>
    <row r="61" spans="1:13" s="9" customFormat="1" ht="31.5" hidden="1">
      <c r="A61" s="11" t="s">
        <v>82</v>
      </c>
      <c r="B61" s="11" t="s">
        <v>81</v>
      </c>
      <c r="C61" s="7"/>
      <c r="D61" s="7"/>
      <c r="E61" s="7">
        <f t="shared" si="0"/>
        <v>0</v>
      </c>
      <c r="F61" s="7"/>
      <c r="G61" s="7">
        <f t="shared" si="0"/>
        <v>0</v>
      </c>
      <c r="H61" s="7"/>
      <c r="I61" s="7"/>
      <c r="J61" s="7">
        <f t="shared" si="1"/>
        <v>0</v>
      </c>
      <c r="K61" s="7"/>
      <c r="L61" s="7"/>
      <c r="M61" s="7">
        <f t="shared" si="2"/>
        <v>0</v>
      </c>
    </row>
    <row r="62" spans="1:13" s="9" customFormat="1" ht="63">
      <c r="A62" s="11" t="s">
        <v>141</v>
      </c>
      <c r="B62" s="11" t="s">
        <v>116</v>
      </c>
      <c r="C62" s="17">
        <v>84511</v>
      </c>
      <c r="D62" s="17"/>
      <c r="E62" s="17">
        <f t="shared" si="0"/>
        <v>84511</v>
      </c>
      <c r="F62" s="17"/>
      <c r="G62" s="17">
        <f t="shared" si="0"/>
        <v>84511</v>
      </c>
      <c r="H62" s="17">
        <v>86920</v>
      </c>
      <c r="I62" s="17"/>
      <c r="J62" s="17">
        <f t="shared" si="1"/>
        <v>86920</v>
      </c>
      <c r="K62" s="17">
        <v>86920</v>
      </c>
      <c r="L62" s="17"/>
      <c r="M62" s="17">
        <f t="shared" si="2"/>
        <v>86920</v>
      </c>
    </row>
    <row r="63" spans="1:13" s="9" customFormat="1" ht="33" customHeight="1">
      <c r="A63" s="11" t="s">
        <v>142</v>
      </c>
      <c r="B63" s="11" t="s">
        <v>83</v>
      </c>
      <c r="C63" s="17">
        <v>86158</v>
      </c>
      <c r="D63" s="17"/>
      <c r="E63" s="17">
        <f t="shared" si="0"/>
        <v>86158</v>
      </c>
      <c r="F63" s="17"/>
      <c r="G63" s="17">
        <f t="shared" si="0"/>
        <v>86158</v>
      </c>
      <c r="H63" s="25">
        <v>86158</v>
      </c>
      <c r="I63" s="25"/>
      <c r="J63" s="25">
        <f t="shared" si="1"/>
        <v>86158</v>
      </c>
      <c r="K63" s="25">
        <v>86158</v>
      </c>
      <c r="L63" s="25"/>
      <c r="M63" s="25">
        <f t="shared" si="2"/>
        <v>86158</v>
      </c>
    </row>
    <row r="64" spans="1:13" s="9" customFormat="1" ht="63">
      <c r="A64" s="11" t="s">
        <v>132</v>
      </c>
      <c r="B64" s="11" t="s">
        <v>66</v>
      </c>
      <c r="C64" s="17">
        <v>329050</v>
      </c>
      <c r="D64" s="17"/>
      <c r="E64" s="17">
        <f t="shared" si="0"/>
        <v>329050</v>
      </c>
      <c r="F64" s="17"/>
      <c r="G64" s="17">
        <f t="shared" si="0"/>
        <v>329050</v>
      </c>
      <c r="H64" s="7"/>
      <c r="I64" s="7"/>
      <c r="J64" s="7"/>
      <c r="K64" s="7"/>
      <c r="L64" s="7"/>
      <c r="M64" s="7"/>
    </row>
    <row r="65" spans="1:13" s="9" customFormat="1" ht="31.5">
      <c r="A65" s="11" t="s">
        <v>134</v>
      </c>
      <c r="B65" s="11" t="s">
        <v>135</v>
      </c>
      <c r="C65" s="17">
        <v>200883</v>
      </c>
      <c r="D65" s="17"/>
      <c r="E65" s="17">
        <f t="shared" si="0"/>
        <v>200883</v>
      </c>
      <c r="F65" s="17"/>
      <c r="G65" s="17">
        <f t="shared" si="0"/>
        <v>200883</v>
      </c>
      <c r="H65" s="7"/>
      <c r="I65" s="7"/>
      <c r="J65" s="7"/>
      <c r="K65" s="7"/>
      <c r="L65" s="7"/>
      <c r="M65" s="7"/>
    </row>
    <row r="66" spans="1:13" s="9" customFormat="1" ht="31.5">
      <c r="A66" s="11" t="s">
        <v>197</v>
      </c>
      <c r="B66" s="11" t="s">
        <v>84</v>
      </c>
      <c r="C66" s="7">
        <v>60000</v>
      </c>
      <c r="D66" s="7"/>
      <c r="E66" s="7">
        <f t="shared" si="0"/>
        <v>60000</v>
      </c>
      <c r="F66" s="7"/>
      <c r="G66" s="7">
        <f t="shared" si="0"/>
        <v>60000</v>
      </c>
      <c r="H66" s="7"/>
      <c r="I66" s="7"/>
      <c r="J66" s="7"/>
      <c r="K66" s="7"/>
      <c r="L66" s="7"/>
      <c r="M66" s="7"/>
    </row>
    <row r="67" spans="1:13" s="9" customFormat="1" ht="31.5">
      <c r="A67" s="11" t="s">
        <v>133</v>
      </c>
      <c r="B67" s="11" t="s">
        <v>84</v>
      </c>
      <c r="C67" s="17">
        <f>4706000+1359680</f>
        <v>6065680</v>
      </c>
      <c r="D67" s="17"/>
      <c r="E67" s="17">
        <f t="shared" si="0"/>
        <v>6065680</v>
      </c>
      <c r="F67" s="17"/>
      <c r="G67" s="17">
        <f t="shared" si="0"/>
        <v>6065680</v>
      </c>
      <c r="H67" s="7">
        <v>4238240</v>
      </c>
      <c r="I67" s="7"/>
      <c r="J67" s="7">
        <f t="shared" si="1"/>
        <v>4238240</v>
      </c>
      <c r="K67" s="7"/>
      <c r="L67" s="7"/>
      <c r="M67" s="7"/>
    </row>
    <row r="68" spans="1:13" s="9" customFormat="1" ht="31.5">
      <c r="A68" s="11" t="s">
        <v>143</v>
      </c>
      <c r="B68" s="11" t="s">
        <v>85</v>
      </c>
      <c r="C68" s="17">
        <v>7400</v>
      </c>
      <c r="D68" s="17"/>
      <c r="E68" s="17">
        <f t="shared" si="0"/>
        <v>7400</v>
      </c>
      <c r="F68" s="17"/>
      <c r="G68" s="17">
        <f t="shared" si="0"/>
        <v>7400</v>
      </c>
      <c r="H68" s="17">
        <v>7400</v>
      </c>
      <c r="I68" s="17"/>
      <c r="J68" s="17">
        <f t="shared" si="1"/>
        <v>7400</v>
      </c>
      <c r="K68" s="17">
        <v>7400</v>
      </c>
      <c r="L68" s="17"/>
      <c r="M68" s="17">
        <f t="shared" si="2"/>
        <v>7400</v>
      </c>
    </row>
    <row r="69" spans="1:13" s="9" customFormat="1" ht="47.25">
      <c r="A69" s="11" t="s">
        <v>144</v>
      </c>
      <c r="B69" s="11" t="s">
        <v>86</v>
      </c>
      <c r="C69" s="17">
        <v>4217</v>
      </c>
      <c r="D69" s="17"/>
      <c r="E69" s="17">
        <f t="shared" si="0"/>
        <v>4217</v>
      </c>
      <c r="F69" s="17"/>
      <c r="G69" s="17">
        <f t="shared" si="0"/>
        <v>4217</v>
      </c>
      <c r="H69" s="25">
        <v>4167</v>
      </c>
      <c r="I69" s="25"/>
      <c r="J69" s="25">
        <f t="shared" si="1"/>
        <v>4167</v>
      </c>
      <c r="K69" s="7"/>
      <c r="L69" s="7"/>
      <c r="M69" s="7"/>
    </row>
    <row r="70" spans="1:13" s="9" customFormat="1" ht="47.25" hidden="1">
      <c r="A70" s="11"/>
      <c r="B70" s="11" t="s">
        <v>124</v>
      </c>
      <c r="C70" s="17"/>
      <c r="D70" s="17"/>
      <c r="E70" s="17">
        <f t="shared" si="0"/>
        <v>0</v>
      </c>
      <c r="F70" s="17"/>
      <c r="G70" s="17">
        <f t="shared" si="0"/>
        <v>0</v>
      </c>
      <c r="H70" s="17"/>
      <c r="I70" s="17"/>
      <c r="J70" s="17">
        <f t="shared" si="1"/>
        <v>0</v>
      </c>
      <c r="K70" s="17"/>
      <c r="L70" s="17"/>
      <c r="M70" s="17"/>
    </row>
    <row r="71" spans="1:13" s="9" customFormat="1" ht="80.25" customHeight="1">
      <c r="A71" s="11" t="s">
        <v>196</v>
      </c>
      <c r="B71" s="11" t="s">
        <v>201</v>
      </c>
      <c r="C71" s="17">
        <v>1226000</v>
      </c>
      <c r="D71" s="17"/>
      <c r="E71" s="17">
        <f t="shared" si="0"/>
        <v>1226000</v>
      </c>
      <c r="F71" s="17"/>
      <c r="G71" s="17">
        <f t="shared" si="0"/>
        <v>1226000</v>
      </c>
      <c r="H71" s="17">
        <v>690000</v>
      </c>
      <c r="I71" s="17"/>
      <c r="J71" s="17">
        <f t="shared" si="1"/>
        <v>690000</v>
      </c>
      <c r="K71" s="17"/>
      <c r="L71" s="17"/>
      <c r="M71" s="17"/>
    </row>
    <row r="72" spans="1:13" s="9" customFormat="1" ht="22.5" customHeight="1">
      <c r="A72" s="11" t="s">
        <v>145</v>
      </c>
      <c r="B72" s="11" t="s">
        <v>187</v>
      </c>
      <c r="C72" s="26">
        <f>199949+156384</f>
        <v>356333</v>
      </c>
      <c r="D72" s="26"/>
      <c r="E72" s="26">
        <f t="shared" si="0"/>
        <v>356333</v>
      </c>
      <c r="F72" s="26"/>
      <c r="G72" s="26">
        <f t="shared" si="0"/>
        <v>356333</v>
      </c>
      <c r="H72" s="26">
        <f>199949+158175</f>
        <v>358124</v>
      </c>
      <c r="I72" s="26"/>
      <c r="J72" s="26">
        <f t="shared" si="1"/>
        <v>358124</v>
      </c>
      <c r="K72" s="26">
        <f>199949+150975</f>
        <v>350924</v>
      </c>
      <c r="L72" s="26"/>
      <c r="M72" s="26">
        <f t="shared" si="2"/>
        <v>350924</v>
      </c>
    </row>
    <row r="73" spans="1:13" s="9" customFormat="1" ht="31.5">
      <c r="A73" s="4" t="s">
        <v>88</v>
      </c>
      <c r="B73" s="4" t="s">
        <v>87</v>
      </c>
      <c r="C73" s="15">
        <f>C74+C75+C76+C77+C78+C80+C81+C82+C83+C84+C85+C86+C87+C88+C89+C90+C91+C93+C94</f>
        <v>1806077</v>
      </c>
      <c r="D73" s="15">
        <f>D74+D75+D76+D77+D78+D80+D81+D82+D83+D84+D85+D86+D87+D88+D89+D90+D91+D93+D94</f>
        <v>0</v>
      </c>
      <c r="E73" s="15">
        <f t="shared" si="0"/>
        <v>1806077</v>
      </c>
      <c r="F73" s="15">
        <f>F74+F75+F76+F77+F78+F80+F81+F82+F83+F84+F85+F86+F87+F88+F89+F90+F91+F93+F94</f>
        <v>0</v>
      </c>
      <c r="G73" s="15">
        <f t="shared" si="0"/>
        <v>1806077</v>
      </c>
      <c r="H73" s="15">
        <f>H74+H75+H76+H77+H78+H80+H81+H82+H83+H84+H85+H86+H87+H88+H89+H90+H91+H93+H94</f>
        <v>1786096</v>
      </c>
      <c r="I73" s="15">
        <f>I74+I75+I76+I77+I78+I80+I81+I82+I83+I84+I85+I86+I87+I88+I89+I90+I91+I93+I94</f>
        <v>0</v>
      </c>
      <c r="J73" s="15">
        <f t="shared" si="1"/>
        <v>1786096</v>
      </c>
      <c r="K73" s="15">
        <f>K74+K75+K76+K77+K78+K80+K81+K82+K83+K84+K85+K86+K87+K88+K89+K90+K91+K93+K94</f>
        <v>1913577</v>
      </c>
      <c r="L73" s="15">
        <f>L74+L75+L76+L77+L78+L80+L81+L82+L83+L84+L85+L86+L87+L88+L89+L90+L91+L93+L94</f>
        <v>0</v>
      </c>
      <c r="M73" s="15">
        <f t="shared" si="2"/>
        <v>1913577</v>
      </c>
    </row>
    <row r="74" spans="1:13" s="9" customFormat="1" ht="33" customHeight="1">
      <c r="A74" s="11" t="s">
        <v>111</v>
      </c>
      <c r="B74" s="11" t="s">
        <v>89</v>
      </c>
      <c r="C74" s="17">
        <v>894567</v>
      </c>
      <c r="D74" s="17"/>
      <c r="E74" s="17">
        <f aca="true" t="shared" si="3" ref="E74:G106">C74+D74</f>
        <v>894567</v>
      </c>
      <c r="F74" s="17"/>
      <c r="G74" s="17">
        <f t="shared" si="3"/>
        <v>894567</v>
      </c>
      <c r="H74" s="17">
        <v>1000116</v>
      </c>
      <c r="I74" s="17"/>
      <c r="J74" s="17">
        <f aca="true" t="shared" si="4" ref="J74:J106">H74+I74</f>
        <v>1000116</v>
      </c>
      <c r="K74" s="17">
        <v>1104085</v>
      </c>
      <c r="L74" s="17"/>
      <c r="M74" s="17">
        <f aca="true" t="shared" si="5" ref="M74:M106">K74+L74</f>
        <v>1104085</v>
      </c>
    </row>
    <row r="75" spans="1:13" s="9" customFormat="1" ht="32.25" customHeight="1">
      <c r="A75" s="11" t="s">
        <v>153</v>
      </c>
      <c r="B75" s="11" t="s">
        <v>90</v>
      </c>
      <c r="C75" s="17">
        <v>51891</v>
      </c>
      <c r="D75" s="17"/>
      <c r="E75" s="17">
        <f t="shared" si="3"/>
        <v>51891</v>
      </c>
      <c r="F75" s="17"/>
      <c r="G75" s="17">
        <f t="shared" si="3"/>
        <v>51891</v>
      </c>
      <c r="H75" s="17">
        <v>57029</v>
      </c>
      <c r="I75" s="17"/>
      <c r="J75" s="17">
        <f t="shared" si="4"/>
        <v>57029</v>
      </c>
      <c r="K75" s="17">
        <v>60840</v>
      </c>
      <c r="L75" s="17"/>
      <c r="M75" s="17">
        <f t="shared" si="5"/>
        <v>60840</v>
      </c>
    </row>
    <row r="76" spans="1:13" s="9" customFormat="1" ht="47.25" customHeight="1">
      <c r="A76" s="11" t="s">
        <v>146</v>
      </c>
      <c r="B76" s="11" t="s">
        <v>91</v>
      </c>
      <c r="C76" s="17">
        <v>60424</v>
      </c>
      <c r="D76" s="17"/>
      <c r="E76" s="17">
        <f t="shared" si="3"/>
        <v>60424</v>
      </c>
      <c r="F76" s="17"/>
      <c r="G76" s="17">
        <f t="shared" si="3"/>
        <v>60424</v>
      </c>
      <c r="H76" s="17">
        <v>64654</v>
      </c>
      <c r="I76" s="17"/>
      <c r="J76" s="17">
        <f t="shared" si="4"/>
        <v>64654</v>
      </c>
      <c r="K76" s="17">
        <v>69053</v>
      </c>
      <c r="L76" s="17"/>
      <c r="M76" s="17">
        <f t="shared" si="5"/>
        <v>69053</v>
      </c>
    </row>
    <row r="77" spans="1:13" s="9" customFormat="1" ht="47.25">
      <c r="A77" s="11" t="s">
        <v>128</v>
      </c>
      <c r="B77" s="11" t="s">
        <v>93</v>
      </c>
      <c r="C77" s="17">
        <v>392</v>
      </c>
      <c r="D77" s="17"/>
      <c r="E77" s="17">
        <f t="shared" si="3"/>
        <v>392</v>
      </c>
      <c r="F77" s="17"/>
      <c r="G77" s="17">
        <f t="shared" si="3"/>
        <v>392</v>
      </c>
      <c r="H77" s="17">
        <v>392</v>
      </c>
      <c r="I77" s="17"/>
      <c r="J77" s="17">
        <f t="shared" si="4"/>
        <v>392</v>
      </c>
      <c r="K77" s="17">
        <v>392</v>
      </c>
      <c r="L77" s="17"/>
      <c r="M77" s="17">
        <f t="shared" si="5"/>
        <v>392</v>
      </c>
    </row>
    <row r="78" spans="1:13" s="9" customFormat="1" ht="47.25">
      <c r="A78" s="11" t="s">
        <v>129</v>
      </c>
      <c r="B78" s="11" t="s">
        <v>92</v>
      </c>
      <c r="C78" s="17">
        <v>358</v>
      </c>
      <c r="D78" s="17"/>
      <c r="E78" s="17">
        <f t="shared" si="3"/>
        <v>358</v>
      </c>
      <c r="F78" s="17"/>
      <c r="G78" s="17">
        <f t="shared" si="3"/>
        <v>358</v>
      </c>
      <c r="H78" s="17">
        <v>358</v>
      </c>
      <c r="I78" s="17"/>
      <c r="J78" s="17">
        <f t="shared" si="4"/>
        <v>358</v>
      </c>
      <c r="K78" s="17">
        <v>358</v>
      </c>
      <c r="L78" s="17"/>
      <c r="M78" s="17">
        <f t="shared" si="5"/>
        <v>358</v>
      </c>
    </row>
    <row r="79" spans="1:13" s="9" customFormat="1" ht="63" hidden="1">
      <c r="A79" s="11" t="s">
        <v>94</v>
      </c>
      <c r="B79" s="11" t="s">
        <v>117</v>
      </c>
      <c r="C79" s="7"/>
      <c r="D79" s="7"/>
      <c r="E79" s="7">
        <f t="shared" si="3"/>
        <v>0</v>
      </c>
      <c r="F79" s="7"/>
      <c r="G79" s="7">
        <f t="shared" si="3"/>
        <v>0</v>
      </c>
      <c r="H79" s="7"/>
      <c r="I79" s="7"/>
      <c r="J79" s="7">
        <f t="shared" si="4"/>
        <v>0</v>
      </c>
      <c r="K79" s="7"/>
      <c r="L79" s="7"/>
      <c r="M79" s="7">
        <f t="shared" si="5"/>
        <v>0</v>
      </c>
    </row>
    <row r="80" spans="1:13" s="9" customFormat="1" ht="63">
      <c r="A80" s="11" t="s">
        <v>147</v>
      </c>
      <c r="B80" s="11" t="s">
        <v>95</v>
      </c>
      <c r="C80" s="17">
        <v>182</v>
      </c>
      <c r="D80" s="17"/>
      <c r="E80" s="17">
        <f t="shared" si="3"/>
        <v>182</v>
      </c>
      <c r="F80" s="17"/>
      <c r="G80" s="17">
        <f t="shared" si="3"/>
        <v>182</v>
      </c>
      <c r="H80" s="17">
        <v>210</v>
      </c>
      <c r="I80" s="17"/>
      <c r="J80" s="17">
        <f t="shared" si="4"/>
        <v>210</v>
      </c>
      <c r="K80" s="17">
        <v>216</v>
      </c>
      <c r="L80" s="17"/>
      <c r="M80" s="17">
        <f t="shared" si="5"/>
        <v>216</v>
      </c>
    </row>
    <row r="81" spans="1:13" s="9" customFormat="1" ht="63">
      <c r="A81" s="11" t="s">
        <v>148</v>
      </c>
      <c r="B81" s="11" t="s">
        <v>96</v>
      </c>
      <c r="C81" s="17">
        <v>126</v>
      </c>
      <c r="D81" s="17"/>
      <c r="E81" s="17">
        <f t="shared" si="3"/>
        <v>126</v>
      </c>
      <c r="F81" s="17"/>
      <c r="G81" s="17">
        <f t="shared" si="3"/>
        <v>126</v>
      </c>
      <c r="H81" s="17">
        <v>126</v>
      </c>
      <c r="I81" s="17"/>
      <c r="J81" s="17">
        <f t="shared" si="4"/>
        <v>126</v>
      </c>
      <c r="K81" s="17">
        <v>126</v>
      </c>
      <c r="L81" s="17"/>
      <c r="M81" s="17">
        <f t="shared" si="5"/>
        <v>126</v>
      </c>
    </row>
    <row r="82" spans="1:13" s="9" customFormat="1" ht="63">
      <c r="A82" s="11" t="s">
        <v>149</v>
      </c>
      <c r="B82" s="11" t="s">
        <v>97</v>
      </c>
      <c r="C82" s="17">
        <v>826</v>
      </c>
      <c r="D82" s="17"/>
      <c r="E82" s="17">
        <f t="shared" si="3"/>
        <v>826</v>
      </c>
      <c r="F82" s="17"/>
      <c r="G82" s="17">
        <f t="shared" si="3"/>
        <v>826</v>
      </c>
      <c r="H82" s="17">
        <v>826</v>
      </c>
      <c r="I82" s="17"/>
      <c r="J82" s="17">
        <f t="shared" si="4"/>
        <v>826</v>
      </c>
      <c r="K82" s="17">
        <v>826</v>
      </c>
      <c r="L82" s="17"/>
      <c r="M82" s="17">
        <f t="shared" si="5"/>
        <v>826</v>
      </c>
    </row>
    <row r="83" spans="1:13" s="9" customFormat="1" ht="47.25">
      <c r="A83" s="11" t="s">
        <v>99</v>
      </c>
      <c r="B83" s="11" t="s">
        <v>98</v>
      </c>
      <c r="C83" s="17">
        <v>9789</v>
      </c>
      <c r="D83" s="17"/>
      <c r="E83" s="17">
        <f t="shared" si="3"/>
        <v>9789</v>
      </c>
      <c r="F83" s="17"/>
      <c r="G83" s="17">
        <f t="shared" si="3"/>
        <v>9789</v>
      </c>
      <c r="H83" s="17">
        <v>10668</v>
      </c>
      <c r="I83" s="17"/>
      <c r="J83" s="17">
        <f t="shared" si="4"/>
        <v>10668</v>
      </c>
      <c r="K83" s="17">
        <v>11354</v>
      </c>
      <c r="L83" s="17"/>
      <c r="M83" s="17">
        <f t="shared" si="5"/>
        <v>11354</v>
      </c>
    </row>
    <row r="84" spans="1:13" s="9" customFormat="1" ht="47.25">
      <c r="A84" s="11" t="s">
        <v>130</v>
      </c>
      <c r="B84" s="11" t="s">
        <v>100</v>
      </c>
      <c r="C84" s="17">
        <v>137787</v>
      </c>
      <c r="D84" s="17"/>
      <c r="E84" s="17">
        <f t="shared" si="3"/>
        <v>137787</v>
      </c>
      <c r="F84" s="17"/>
      <c r="G84" s="17">
        <f t="shared" si="3"/>
        <v>137787</v>
      </c>
      <c r="H84" s="17">
        <v>144995</v>
      </c>
      <c r="I84" s="17"/>
      <c r="J84" s="17">
        <f t="shared" si="4"/>
        <v>144995</v>
      </c>
      <c r="K84" s="17">
        <v>146066</v>
      </c>
      <c r="L84" s="17"/>
      <c r="M84" s="17">
        <f t="shared" si="5"/>
        <v>146066</v>
      </c>
    </row>
    <row r="85" spans="1:13" s="9" customFormat="1" ht="47.25">
      <c r="A85" s="11" t="s">
        <v>131</v>
      </c>
      <c r="B85" s="11" t="s">
        <v>101</v>
      </c>
      <c r="C85" s="17">
        <v>14243</v>
      </c>
      <c r="D85" s="17"/>
      <c r="E85" s="17">
        <f t="shared" si="3"/>
        <v>14243</v>
      </c>
      <c r="F85" s="17"/>
      <c r="G85" s="17">
        <f t="shared" si="3"/>
        <v>14243</v>
      </c>
      <c r="H85" s="17">
        <v>16369</v>
      </c>
      <c r="I85" s="17"/>
      <c r="J85" s="17">
        <f t="shared" si="4"/>
        <v>16369</v>
      </c>
      <c r="K85" s="17">
        <v>16369</v>
      </c>
      <c r="L85" s="17"/>
      <c r="M85" s="17">
        <f t="shared" si="5"/>
        <v>16369</v>
      </c>
    </row>
    <row r="86" spans="1:13" s="9" customFormat="1" ht="47.25" customHeight="1">
      <c r="A86" s="11" t="s">
        <v>150</v>
      </c>
      <c r="B86" s="11" t="s">
        <v>102</v>
      </c>
      <c r="C86" s="17">
        <v>6857</v>
      </c>
      <c r="D86" s="17"/>
      <c r="E86" s="17">
        <f t="shared" si="3"/>
        <v>6857</v>
      </c>
      <c r="F86" s="17"/>
      <c r="G86" s="17">
        <f t="shared" si="3"/>
        <v>6857</v>
      </c>
      <c r="H86" s="17">
        <v>7266</v>
      </c>
      <c r="I86" s="17"/>
      <c r="J86" s="17">
        <f t="shared" si="4"/>
        <v>7266</v>
      </c>
      <c r="K86" s="17">
        <v>7696</v>
      </c>
      <c r="L86" s="17"/>
      <c r="M86" s="17">
        <f t="shared" si="5"/>
        <v>7696</v>
      </c>
    </row>
    <row r="87" spans="1:13" s="9" customFormat="1" ht="63">
      <c r="A87" s="11" t="s">
        <v>178</v>
      </c>
      <c r="B87" s="11" t="s">
        <v>103</v>
      </c>
      <c r="C87" s="17">
        <v>388745</v>
      </c>
      <c r="D87" s="17"/>
      <c r="E87" s="17">
        <f t="shared" si="3"/>
        <v>388745</v>
      </c>
      <c r="F87" s="17"/>
      <c r="G87" s="17">
        <f t="shared" si="3"/>
        <v>388745</v>
      </c>
      <c r="H87" s="17">
        <v>405537</v>
      </c>
      <c r="I87" s="17"/>
      <c r="J87" s="17">
        <f t="shared" si="4"/>
        <v>405537</v>
      </c>
      <c r="K87" s="17">
        <v>414374</v>
      </c>
      <c r="L87" s="17"/>
      <c r="M87" s="17">
        <f t="shared" si="5"/>
        <v>414374</v>
      </c>
    </row>
    <row r="88" spans="1:13" s="9" customFormat="1" ht="159" customHeight="1">
      <c r="A88" s="11" t="s">
        <v>136</v>
      </c>
      <c r="B88" s="11" t="s">
        <v>104</v>
      </c>
      <c r="C88" s="17">
        <v>186541</v>
      </c>
      <c r="D88" s="17"/>
      <c r="E88" s="17">
        <f t="shared" si="3"/>
        <v>186541</v>
      </c>
      <c r="F88" s="17"/>
      <c r="G88" s="17">
        <f t="shared" si="3"/>
        <v>186541</v>
      </c>
      <c r="H88" s="17">
        <v>48847</v>
      </c>
      <c r="I88" s="17"/>
      <c r="J88" s="17">
        <f t="shared" si="4"/>
        <v>48847</v>
      </c>
      <c r="K88" s="17">
        <v>51523</v>
      </c>
      <c r="L88" s="17"/>
      <c r="M88" s="17">
        <f t="shared" si="5"/>
        <v>51523</v>
      </c>
    </row>
    <row r="89" spans="1:13" s="9" customFormat="1" ht="63">
      <c r="A89" s="11" t="s">
        <v>179</v>
      </c>
      <c r="B89" s="11" t="s">
        <v>105</v>
      </c>
      <c r="C89" s="17">
        <v>100</v>
      </c>
      <c r="D89" s="17"/>
      <c r="E89" s="17">
        <f t="shared" si="3"/>
        <v>100</v>
      </c>
      <c r="F89" s="17"/>
      <c r="G89" s="17">
        <f t="shared" si="3"/>
        <v>100</v>
      </c>
      <c r="H89" s="17">
        <v>100</v>
      </c>
      <c r="I89" s="17"/>
      <c r="J89" s="17">
        <f t="shared" si="4"/>
        <v>100</v>
      </c>
      <c r="K89" s="17">
        <v>106</v>
      </c>
      <c r="L89" s="17"/>
      <c r="M89" s="17">
        <f t="shared" si="5"/>
        <v>106</v>
      </c>
    </row>
    <row r="90" spans="1:13" s="9" customFormat="1" ht="63" customHeight="1">
      <c r="A90" s="11" t="s">
        <v>180</v>
      </c>
      <c r="B90" s="11" t="s">
        <v>106</v>
      </c>
      <c r="C90" s="17">
        <v>5523</v>
      </c>
      <c r="D90" s="17"/>
      <c r="E90" s="17">
        <f t="shared" si="3"/>
        <v>5523</v>
      </c>
      <c r="F90" s="17"/>
      <c r="G90" s="17">
        <f t="shared" si="3"/>
        <v>5523</v>
      </c>
      <c r="H90" s="17">
        <v>6123</v>
      </c>
      <c r="I90" s="17"/>
      <c r="J90" s="17">
        <f t="shared" si="4"/>
        <v>6123</v>
      </c>
      <c r="K90" s="17">
        <v>6706</v>
      </c>
      <c r="L90" s="17"/>
      <c r="M90" s="17">
        <f t="shared" si="5"/>
        <v>6706</v>
      </c>
    </row>
    <row r="91" spans="1:13" s="9" customFormat="1" ht="78.75">
      <c r="A91" s="11" t="s">
        <v>151</v>
      </c>
      <c r="B91" s="11" t="s">
        <v>123</v>
      </c>
      <c r="C91" s="17">
        <v>12497</v>
      </c>
      <c r="D91" s="17"/>
      <c r="E91" s="17">
        <f t="shared" si="3"/>
        <v>12497</v>
      </c>
      <c r="F91" s="17"/>
      <c r="G91" s="17">
        <f t="shared" si="3"/>
        <v>12497</v>
      </c>
      <c r="H91" s="26">
        <v>13373</v>
      </c>
      <c r="I91" s="26"/>
      <c r="J91" s="26">
        <f t="shared" si="4"/>
        <v>13373</v>
      </c>
      <c r="K91" s="26">
        <v>14283</v>
      </c>
      <c r="L91" s="26"/>
      <c r="M91" s="26">
        <f t="shared" si="5"/>
        <v>14283</v>
      </c>
    </row>
    <row r="92" spans="1:13" s="9" customFormat="1" ht="94.5" hidden="1">
      <c r="A92" s="11"/>
      <c r="B92" s="11" t="s">
        <v>122</v>
      </c>
      <c r="C92" s="17"/>
      <c r="D92" s="17"/>
      <c r="E92" s="17">
        <f t="shared" si="3"/>
        <v>0</v>
      </c>
      <c r="F92" s="17"/>
      <c r="G92" s="17">
        <f t="shared" si="3"/>
        <v>0</v>
      </c>
      <c r="H92" s="17"/>
      <c r="I92" s="17"/>
      <c r="J92" s="17">
        <f t="shared" si="4"/>
        <v>0</v>
      </c>
      <c r="K92" s="17"/>
      <c r="L92" s="17"/>
      <c r="M92" s="17">
        <f t="shared" si="5"/>
        <v>0</v>
      </c>
    </row>
    <row r="93" spans="1:13" s="9" customFormat="1" ht="47.25">
      <c r="A93" s="11" t="s">
        <v>202</v>
      </c>
      <c r="B93" s="11" t="s">
        <v>183</v>
      </c>
      <c r="C93" s="17">
        <v>1580</v>
      </c>
      <c r="D93" s="17"/>
      <c r="E93" s="17">
        <f t="shared" si="3"/>
        <v>1580</v>
      </c>
      <c r="F93" s="17"/>
      <c r="G93" s="17">
        <f t="shared" si="3"/>
        <v>1580</v>
      </c>
      <c r="H93" s="17">
        <v>1718</v>
      </c>
      <c r="I93" s="17"/>
      <c r="J93" s="17">
        <f t="shared" si="4"/>
        <v>1718</v>
      </c>
      <c r="K93" s="17">
        <v>1818</v>
      </c>
      <c r="L93" s="17"/>
      <c r="M93" s="17">
        <f t="shared" si="5"/>
        <v>1818</v>
      </c>
    </row>
    <row r="94" spans="1:13" s="9" customFormat="1" ht="22.5" customHeight="1">
      <c r="A94" s="11" t="s">
        <v>152</v>
      </c>
      <c r="B94" s="11" t="s">
        <v>184</v>
      </c>
      <c r="C94" s="17">
        <v>33649</v>
      </c>
      <c r="D94" s="17"/>
      <c r="E94" s="17">
        <f t="shared" si="3"/>
        <v>33649</v>
      </c>
      <c r="F94" s="17"/>
      <c r="G94" s="17">
        <f t="shared" si="3"/>
        <v>33649</v>
      </c>
      <c r="H94" s="26">
        <v>7389</v>
      </c>
      <c r="I94" s="26"/>
      <c r="J94" s="26">
        <f t="shared" si="4"/>
        <v>7389</v>
      </c>
      <c r="K94" s="26">
        <v>7386</v>
      </c>
      <c r="L94" s="26"/>
      <c r="M94" s="26">
        <f t="shared" si="5"/>
        <v>7386</v>
      </c>
    </row>
    <row r="95" spans="1:13" s="9" customFormat="1" ht="15.75">
      <c r="A95" s="13" t="s">
        <v>108</v>
      </c>
      <c r="B95" s="13" t="s">
        <v>107</v>
      </c>
      <c r="C95" s="5">
        <f>C96+C97+C98+C99+C100</f>
        <v>242076</v>
      </c>
      <c r="D95" s="5">
        <f>D96+D97+D98+D99+D100</f>
        <v>0</v>
      </c>
      <c r="E95" s="5">
        <f t="shared" si="3"/>
        <v>242076</v>
      </c>
      <c r="F95" s="5">
        <f>F96+F97+F98+F99+F100</f>
        <v>0</v>
      </c>
      <c r="G95" s="5">
        <f t="shared" si="3"/>
        <v>242076</v>
      </c>
      <c r="H95" s="5">
        <f>H96+H97+H98+H99+H100</f>
        <v>271609</v>
      </c>
      <c r="I95" s="5">
        <f>I96+I97+I98+I99+I100</f>
        <v>0</v>
      </c>
      <c r="J95" s="5">
        <f t="shared" si="4"/>
        <v>271609</v>
      </c>
      <c r="K95" s="5">
        <f>K96+K97+K98+K99+K100</f>
        <v>190417</v>
      </c>
      <c r="L95" s="5">
        <f>L96+L97+L98+L99+L100</f>
        <v>0</v>
      </c>
      <c r="M95" s="5">
        <f t="shared" si="5"/>
        <v>190417</v>
      </c>
    </row>
    <row r="96" spans="1:13" s="9" customFormat="1" ht="47.25">
      <c r="A96" s="11" t="s">
        <v>181</v>
      </c>
      <c r="B96" s="11" t="s">
        <v>163</v>
      </c>
      <c r="C96" s="7">
        <v>3127</v>
      </c>
      <c r="D96" s="7"/>
      <c r="E96" s="7">
        <f t="shared" si="3"/>
        <v>3127</v>
      </c>
      <c r="F96" s="7"/>
      <c r="G96" s="7">
        <f t="shared" si="3"/>
        <v>3127</v>
      </c>
      <c r="H96" s="7">
        <v>3179</v>
      </c>
      <c r="I96" s="7"/>
      <c r="J96" s="7">
        <f t="shared" si="4"/>
        <v>3179</v>
      </c>
      <c r="K96" s="7">
        <v>3221</v>
      </c>
      <c r="L96" s="7"/>
      <c r="M96" s="7">
        <f t="shared" si="5"/>
        <v>3221</v>
      </c>
    </row>
    <row r="97" spans="1:13" s="9" customFormat="1" ht="47.25">
      <c r="A97" s="11" t="s">
        <v>182</v>
      </c>
      <c r="B97" s="11" t="s">
        <v>164</v>
      </c>
      <c r="C97" s="7">
        <v>964</v>
      </c>
      <c r="D97" s="7"/>
      <c r="E97" s="7">
        <f t="shared" si="3"/>
        <v>964</v>
      </c>
      <c r="F97" s="7"/>
      <c r="G97" s="7">
        <f t="shared" si="3"/>
        <v>964</v>
      </c>
      <c r="H97" s="7">
        <v>972</v>
      </c>
      <c r="I97" s="7"/>
      <c r="J97" s="7">
        <f t="shared" si="4"/>
        <v>972</v>
      </c>
      <c r="K97" s="7">
        <v>981</v>
      </c>
      <c r="L97" s="7"/>
      <c r="M97" s="7">
        <f t="shared" si="5"/>
        <v>981</v>
      </c>
    </row>
    <row r="98" spans="1:13" s="9" customFormat="1" ht="157.5" hidden="1">
      <c r="A98" s="11" t="s">
        <v>109</v>
      </c>
      <c r="B98" s="11" t="s">
        <v>118</v>
      </c>
      <c r="C98" s="7"/>
      <c r="D98" s="7"/>
      <c r="E98" s="7">
        <f t="shared" si="3"/>
        <v>0</v>
      </c>
      <c r="F98" s="7"/>
      <c r="G98" s="7">
        <f t="shared" si="3"/>
        <v>0</v>
      </c>
      <c r="H98" s="7"/>
      <c r="I98" s="7"/>
      <c r="J98" s="7">
        <f t="shared" si="4"/>
        <v>0</v>
      </c>
      <c r="K98" s="7"/>
      <c r="L98" s="7"/>
      <c r="M98" s="7">
        <f t="shared" si="5"/>
        <v>0</v>
      </c>
    </row>
    <row r="99" spans="1:13" s="9" customFormat="1" ht="94.5">
      <c r="A99" s="11" t="s">
        <v>65</v>
      </c>
      <c r="B99" s="11" t="s">
        <v>165</v>
      </c>
      <c r="C99" s="17">
        <v>188307</v>
      </c>
      <c r="D99" s="17"/>
      <c r="E99" s="17">
        <f t="shared" si="3"/>
        <v>188307</v>
      </c>
      <c r="F99" s="17"/>
      <c r="G99" s="17">
        <f t="shared" si="3"/>
        <v>188307</v>
      </c>
      <c r="H99" s="17">
        <v>214551</v>
      </c>
      <c r="I99" s="17"/>
      <c r="J99" s="17">
        <f t="shared" si="4"/>
        <v>214551</v>
      </c>
      <c r="K99" s="17">
        <v>186215</v>
      </c>
      <c r="L99" s="17"/>
      <c r="M99" s="17">
        <f t="shared" si="5"/>
        <v>186215</v>
      </c>
    </row>
    <row r="100" spans="1:13" s="9" customFormat="1" ht="96" customHeight="1">
      <c r="A100" s="11" t="s">
        <v>139</v>
      </c>
      <c r="B100" s="11" t="s">
        <v>190</v>
      </c>
      <c r="C100" s="17">
        <v>49678</v>
      </c>
      <c r="D100" s="17"/>
      <c r="E100" s="17">
        <f t="shared" si="3"/>
        <v>49678</v>
      </c>
      <c r="F100" s="17"/>
      <c r="G100" s="17">
        <f t="shared" si="3"/>
        <v>49678</v>
      </c>
      <c r="H100" s="26">
        <v>52907</v>
      </c>
      <c r="I100" s="26"/>
      <c r="J100" s="26">
        <f t="shared" si="4"/>
        <v>52907</v>
      </c>
      <c r="K100" s="7"/>
      <c r="L100" s="7"/>
      <c r="M100" s="7"/>
    </row>
    <row r="101" spans="1:13" s="9" customFormat="1" ht="51" customHeight="1">
      <c r="A101" s="4" t="s">
        <v>194</v>
      </c>
      <c r="B101" s="13" t="s">
        <v>195</v>
      </c>
      <c r="C101" s="5">
        <f>C102+C103</f>
        <v>589845</v>
      </c>
      <c r="D101" s="5">
        <f>D102+D103</f>
        <v>0</v>
      </c>
      <c r="E101" s="5">
        <f t="shared" si="3"/>
        <v>589845</v>
      </c>
      <c r="F101" s="5">
        <f>F102+F103</f>
        <v>0</v>
      </c>
      <c r="G101" s="5">
        <f t="shared" si="3"/>
        <v>589845</v>
      </c>
      <c r="H101" s="5">
        <f>H102+H103</f>
        <v>748215</v>
      </c>
      <c r="I101" s="5">
        <f>I102+I103</f>
        <v>0</v>
      </c>
      <c r="J101" s="5">
        <f t="shared" si="4"/>
        <v>748215</v>
      </c>
      <c r="K101" s="5">
        <f>K102+K103</f>
        <v>598314</v>
      </c>
      <c r="L101" s="5">
        <f>L102+L103</f>
        <v>0</v>
      </c>
      <c r="M101" s="5">
        <f t="shared" si="5"/>
        <v>598314</v>
      </c>
    </row>
    <row r="102" spans="1:13" s="9" customFormat="1" ht="84.75" customHeight="1">
      <c r="A102" s="11" t="s">
        <v>137</v>
      </c>
      <c r="B102" s="11" t="s">
        <v>185</v>
      </c>
      <c r="C102" s="17">
        <v>368345</v>
      </c>
      <c r="D102" s="17"/>
      <c r="E102" s="17">
        <f t="shared" si="3"/>
        <v>368345</v>
      </c>
      <c r="F102" s="17"/>
      <c r="G102" s="17">
        <f t="shared" si="3"/>
        <v>368345</v>
      </c>
      <c r="H102" s="17">
        <v>298315</v>
      </c>
      <c r="I102" s="17"/>
      <c r="J102" s="17">
        <f t="shared" si="4"/>
        <v>298315</v>
      </c>
      <c r="K102" s="17">
        <v>298314</v>
      </c>
      <c r="L102" s="17"/>
      <c r="M102" s="17">
        <f t="shared" si="5"/>
        <v>298314</v>
      </c>
    </row>
    <row r="103" spans="1:13" s="9" customFormat="1" ht="78.75">
      <c r="A103" s="11" t="s">
        <v>138</v>
      </c>
      <c r="B103" s="11" t="s">
        <v>203</v>
      </c>
      <c r="C103" s="17">
        <v>221500</v>
      </c>
      <c r="D103" s="17"/>
      <c r="E103" s="17">
        <f t="shared" si="3"/>
        <v>221500</v>
      </c>
      <c r="F103" s="17"/>
      <c r="G103" s="17">
        <f t="shared" si="3"/>
        <v>221500</v>
      </c>
      <c r="H103" s="17">
        <v>449900</v>
      </c>
      <c r="I103" s="17"/>
      <c r="J103" s="17">
        <f t="shared" si="4"/>
        <v>449900</v>
      </c>
      <c r="K103" s="17">
        <v>300000</v>
      </c>
      <c r="L103" s="17"/>
      <c r="M103" s="17">
        <f t="shared" si="5"/>
        <v>300000</v>
      </c>
    </row>
    <row r="104" spans="1:13" s="9" customFormat="1" ht="15.75">
      <c r="A104" s="31" t="s">
        <v>154</v>
      </c>
      <c r="B104" s="32"/>
      <c r="C104" s="20">
        <f>SUM(C9,C51)</f>
        <v>38789332</v>
      </c>
      <c r="D104" s="20">
        <f>SUM(D9,D51)</f>
        <v>-919005</v>
      </c>
      <c r="E104" s="20">
        <f t="shared" si="3"/>
        <v>37870327</v>
      </c>
      <c r="F104" s="20">
        <f>SUM(F9,F51)</f>
        <v>60000</v>
      </c>
      <c r="G104" s="20">
        <f t="shared" si="3"/>
        <v>37930327</v>
      </c>
      <c r="H104" s="20">
        <f>SUM(H9,H51)</f>
        <v>41402755</v>
      </c>
      <c r="I104" s="20">
        <f>SUM(I9,I51)</f>
        <v>0</v>
      </c>
      <c r="J104" s="20">
        <f t="shared" si="4"/>
        <v>41402755</v>
      </c>
      <c r="K104" s="20">
        <f>SUM(K9,K51)</f>
        <v>39960009</v>
      </c>
      <c r="L104" s="20">
        <f>SUM(L9,L51)</f>
        <v>0</v>
      </c>
      <c r="M104" s="20">
        <f t="shared" si="5"/>
        <v>39960009</v>
      </c>
    </row>
    <row r="105" spans="1:13" ht="31.5">
      <c r="A105" s="13" t="s">
        <v>110</v>
      </c>
      <c r="B105" s="13" t="s">
        <v>67</v>
      </c>
      <c r="C105" s="19">
        <v>825203</v>
      </c>
      <c r="D105" s="19"/>
      <c r="E105" s="19">
        <f t="shared" si="3"/>
        <v>825203</v>
      </c>
      <c r="F105" s="19"/>
      <c r="G105" s="19">
        <f t="shared" si="3"/>
        <v>825203</v>
      </c>
      <c r="H105" s="19">
        <v>876720</v>
      </c>
      <c r="I105" s="19"/>
      <c r="J105" s="19">
        <f t="shared" si="4"/>
        <v>876720</v>
      </c>
      <c r="K105" s="19">
        <v>927420</v>
      </c>
      <c r="L105" s="19"/>
      <c r="M105" s="19">
        <f t="shared" si="5"/>
        <v>927420</v>
      </c>
    </row>
    <row r="106" spans="1:13" ht="15.75">
      <c r="A106" s="31" t="s">
        <v>31</v>
      </c>
      <c r="B106" s="32"/>
      <c r="C106" s="5">
        <f>SUM(C9,C51,C105)</f>
        <v>39614535</v>
      </c>
      <c r="D106" s="5">
        <f>SUM(D9,D51,D105)</f>
        <v>-919005</v>
      </c>
      <c r="E106" s="5">
        <f t="shared" si="3"/>
        <v>38695530</v>
      </c>
      <c r="F106" s="5">
        <f>SUM(F9,F51,F105)</f>
        <v>60000</v>
      </c>
      <c r="G106" s="5">
        <f t="shared" si="3"/>
        <v>38755530</v>
      </c>
      <c r="H106" s="5">
        <f>SUM(H9,H51,H105)</f>
        <v>42279475</v>
      </c>
      <c r="I106" s="5">
        <f>SUM(I9,I51,I105)</f>
        <v>0</v>
      </c>
      <c r="J106" s="5">
        <f t="shared" si="4"/>
        <v>42279475</v>
      </c>
      <c r="K106" s="5">
        <f>SUM(K9,K51,K105)</f>
        <v>40887429</v>
      </c>
      <c r="L106" s="5">
        <f>SUM(L9,L51,L105)</f>
        <v>0</v>
      </c>
      <c r="M106" s="5">
        <f t="shared" si="5"/>
        <v>40887429</v>
      </c>
    </row>
    <row r="108" spans="2:11" ht="15.75" hidden="1">
      <c r="B108" s="6" t="s">
        <v>155</v>
      </c>
      <c r="C108" s="12">
        <v>166780</v>
      </c>
      <c r="H108" s="12">
        <v>177114</v>
      </c>
      <c r="K108" s="12">
        <v>176185</v>
      </c>
    </row>
    <row r="109" spans="2:11" ht="15.75" hidden="1">
      <c r="B109" s="6" t="s">
        <v>156</v>
      </c>
      <c r="C109" s="12">
        <v>451930</v>
      </c>
      <c r="H109" s="12">
        <v>474658</v>
      </c>
      <c r="K109" s="12">
        <v>488046</v>
      </c>
    </row>
    <row r="110" spans="2:11" ht="15.75" hidden="1">
      <c r="B110" s="6" t="s">
        <v>157</v>
      </c>
      <c r="C110" s="12">
        <f>C99+C83</f>
        <v>198096</v>
      </c>
      <c r="H110" s="12">
        <f>H99+H83</f>
        <v>225219</v>
      </c>
      <c r="K110" s="12">
        <f>K99+K83</f>
        <v>197569</v>
      </c>
    </row>
    <row r="111" spans="2:11" ht="15.75" hidden="1">
      <c r="B111" s="6" t="s">
        <v>158</v>
      </c>
      <c r="C111" s="12">
        <v>664749.9</v>
      </c>
      <c r="H111" s="12">
        <v>648182.6</v>
      </c>
      <c r="K111" s="12">
        <v>642557.7</v>
      </c>
    </row>
    <row r="112" spans="2:15" ht="15.75" hidden="1">
      <c r="B112" s="6" t="s">
        <v>160</v>
      </c>
      <c r="C112" s="12">
        <f>1720631+1286000</f>
        <v>3006631</v>
      </c>
      <c r="H112" s="12">
        <f>1850085+690000</f>
        <v>2540085</v>
      </c>
      <c r="K112" s="12">
        <v>1753922</v>
      </c>
      <c r="N112" s="6">
        <v>1286000</v>
      </c>
      <c r="O112" s="6">
        <v>690000</v>
      </c>
    </row>
    <row r="113" spans="2:8" ht="15.75" hidden="1">
      <c r="B113" s="6" t="s">
        <v>161</v>
      </c>
      <c r="C113" s="12">
        <f>5235933+338520+92000+929160</f>
        <v>6595613</v>
      </c>
      <c r="H113" s="12">
        <v>4238240</v>
      </c>
    </row>
    <row r="114" spans="2:8" ht="15.75" hidden="1">
      <c r="B114" s="6" t="s">
        <v>162</v>
      </c>
      <c r="C114" s="21">
        <v>681661</v>
      </c>
      <c r="D114" s="21"/>
      <c r="E114" s="21"/>
      <c r="F114" s="21"/>
      <c r="G114" s="21"/>
      <c r="H114" s="12">
        <v>479988</v>
      </c>
    </row>
    <row r="115" spans="2:11" ht="15.75" hidden="1">
      <c r="B115" s="6" t="s">
        <v>159</v>
      </c>
      <c r="C115" s="12">
        <f>SUM(C108:C114)</f>
        <v>11765460.9</v>
      </c>
      <c r="H115" s="12">
        <f>SUM(H108:H114)</f>
        <v>8783486.6</v>
      </c>
      <c r="K115" s="12">
        <f>SUM(K108:K114)</f>
        <v>3258279.7</v>
      </c>
    </row>
    <row r="116" spans="3:11" ht="15.75" hidden="1">
      <c r="C116" s="12">
        <f>C51-C115</f>
        <v>0.09999999962747097</v>
      </c>
      <c r="H116" s="12">
        <f>H51-H115</f>
        <v>0.40000000037252903</v>
      </c>
      <c r="K116" s="12">
        <f>K51-K115</f>
        <v>0.2999999998137355</v>
      </c>
    </row>
  </sheetData>
  <mergeCells count="6">
    <mergeCell ref="A106:B106"/>
    <mergeCell ref="A1:K1"/>
    <mergeCell ref="A2:K2"/>
    <mergeCell ref="A3:K3"/>
    <mergeCell ref="A104:B104"/>
    <mergeCell ref="A6:K6"/>
  </mergeCells>
  <printOptions horizontalCentered="1"/>
  <pageMargins left="0.1968503937007874" right="0.2362204724409449" top="0.7874015748031497" bottom="0.3937007874015748" header="0.3937007874015748" footer="0.1574803149606299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2008-11-27T11:04:45Z</cp:lastPrinted>
  <dcterms:created xsi:type="dcterms:W3CDTF">2004-11-16T05:58:34Z</dcterms:created>
  <dcterms:modified xsi:type="dcterms:W3CDTF">2008-12-10T12:24:40Z</dcterms:modified>
  <cp:category/>
  <cp:version/>
  <cp:contentType/>
  <cp:contentStatus/>
</cp:coreProperties>
</file>